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cgiar.sharepoint.com/sites/Alliance-CacaoofExcellence/Shared Documents/040 - CoEx Awards/000 - 2027 Awards Edition/"/>
    </mc:Choice>
  </mc:AlternateContent>
  <xr:revisionPtr revIDLastSave="616" documentId="8_{25CE27A3-2AEF-4319-B3F7-4CEE92FF7C0D}" xr6:coauthVersionLast="47" xr6:coauthVersionMax="47" xr10:uidLastSave="{078EB452-83D1-48AA-8D57-4D3C6B11DC3D}"/>
  <bookViews>
    <workbookView xWindow="-16320" yWindow="1395" windowWidth="16440" windowHeight="28320" tabRatio="697" activeTab="1" xr2:uid="{00000000-000D-0000-FFFF-FFFF00000000}"/>
  </bookViews>
  <sheets>
    <sheet name="General Info - disclaimer" sheetId="13" r:id="rId1"/>
    <sheet name="ENGLISH-2023" sheetId="8" r:id="rId2"/>
    <sheet name="FRANCAIS-2023" sheetId="10" r:id="rId3"/>
    <sheet name="ESPANOL-2023" sheetId="11" r:id="rId4"/>
    <sheet name="Lists" sheetId="9" state="hidden" r:id="rId5"/>
  </sheets>
  <definedNames>
    <definedName name="_Annex_D._Check" localSheetId="0">'General Info - disclaimer'!$B$11</definedName>
    <definedName name="_xlnm._FilterDatabase" localSheetId="4" hidden="1">Lists!$A$1:$B$1</definedName>
    <definedName name="_Pictures_and_videos" localSheetId="0">'General Info - disclaimer'!#REF!</definedName>
    <definedName name="_Ref47097502" localSheetId="0">'General Info - disclaimer'!#REF!</definedName>
    <definedName name="_Toc110438278" localSheetId="0">'General Info - disclaimer'!#REF!</definedName>
    <definedName name="_Toc110438280" localSheetId="0">'General Info - disclaimer'!$B$28</definedName>
    <definedName name="_Toc110438295" localSheetId="0">'General Info - disclaimer'!#REF!</definedName>
    <definedName name="_Toc110438323" localSheetId="0">'General Info - disclaimer'!$F$28</definedName>
    <definedName name="_Toc110438365" localSheetId="0">'General Info - disclaimer'!$D$28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11" l="1"/>
  <c r="E27" i="11" l="1"/>
  <c r="E71" i="11"/>
  <c r="E69" i="11"/>
  <c r="E68" i="11"/>
  <c r="E67" i="11"/>
  <c r="E66" i="11"/>
  <c r="E65" i="11"/>
  <c r="E64" i="11"/>
  <c r="E63" i="11"/>
  <c r="E62" i="11"/>
  <c r="E61" i="11"/>
  <c r="E60" i="11"/>
  <c r="E38" i="11"/>
  <c r="E26" i="11"/>
  <c r="E21" i="11"/>
  <c r="E20" i="11"/>
  <c r="E19" i="11"/>
  <c r="E18" i="11"/>
  <c r="E17" i="11"/>
  <c r="E16" i="11"/>
  <c r="E15" i="11"/>
  <c r="E14" i="11"/>
  <c r="E12" i="11"/>
  <c r="E149" i="8"/>
  <c r="E122" i="8"/>
  <c r="E122" i="10"/>
  <c r="E122" i="11"/>
  <c r="E149" i="11"/>
  <c r="F22" i="11"/>
  <c r="E22" i="11"/>
  <c r="E96" i="10" l="1"/>
  <c r="E71" i="10"/>
  <c r="E70" i="10"/>
  <c r="E69" i="10"/>
  <c r="E68" i="10"/>
  <c r="E67" i="10"/>
  <c r="E66" i="10"/>
  <c r="E65" i="10"/>
  <c r="E64" i="10"/>
  <c r="E63" i="10"/>
  <c r="E62" i="10"/>
  <c r="E61" i="10"/>
  <c r="E60" i="10"/>
  <c r="E71" i="8"/>
  <c r="E70" i="8"/>
  <c r="E69" i="8"/>
  <c r="E68" i="8"/>
  <c r="E67" i="8"/>
  <c r="E66" i="8"/>
  <c r="E65" i="8"/>
  <c r="E64" i="8"/>
  <c r="E63" i="8"/>
  <c r="E62" i="8"/>
  <c r="E61" i="8"/>
  <c r="E60" i="8"/>
  <c r="D147" i="11"/>
  <c r="F130" i="11"/>
  <c r="D147" i="8"/>
  <c r="E86" i="8"/>
  <c r="E38" i="10" l="1"/>
  <c r="E38" i="8"/>
  <c r="F27" i="11"/>
  <c r="F14" i="11"/>
  <c r="F21" i="11" s="1"/>
  <c r="F27" i="10"/>
  <c r="F22" i="10"/>
  <c r="F14" i="10"/>
  <c r="F21" i="10" s="1"/>
  <c r="E13" i="8"/>
  <c r="F22" i="8"/>
  <c r="F14" i="8"/>
  <c r="F21" i="8" s="1"/>
  <c r="E21" i="10"/>
  <c r="E20" i="10"/>
  <c r="E19" i="10"/>
  <c r="E18" i="10"/>
  <c r="E17" i="10"/>
  <c r="D28" i="11" l="1"/>
  <c r="D28" i="10"/>
  <c r="E21" i="8"/>
  <c r="E20" i="8"/>
  <c r="E19" i="8"/>
  <c r="E18" i="8"/>
  <c r="E17" i="8"/>
  <c r="E146" i="11"/>
  <c r="E144" i="11"/>
  <c r="E138" i="11"/>
  <c r="E134" i="11"/>
  <c r="E126" i="11"/>
  <c r="E113" i="11"/>
  <c r="E107" i="11"/>
  <c r="E103" i="11"/>
  <c r="E100" i="11"/>
  <c r="E96" i="11"/>
  <c r="E86" i="11"/>
  <c r="E84" i="11"/>
  <c r="E25" i="11"/>
  <c r="E24" i="11"/>
  <c r="E23" i="11"/>
  <c r="E13" i="11"/>
  <c r="E10" i="11"/>
  <c r="E6" i="11"/>
  <c r="E145" i="11" l="1"/>
  <c r="E143" i="11"/>
  <c r="E142" i="11"/>
  <c r="E141" i="11"/>
  <c r="E140" i="11"/>
  <c r="E139" i="11"/>
  <c r="E137" i="11"/>
  <c r="E136" i="11"/>
  <c r="E135" i="11"/>
  <c r="E133" i="11"/>
  <c r="E132" i="11"/>
  <c r="E127" i="11"/>
  <c r="E102" i="11"/>
  <c r="E92" i="11"/>
  <c r="E90" i="11"/>
  <c r="E88" i="11"/>
  <c r="E77" i="11"/>
  <c r="E37" i="11"/>
  <c r="C57" i="11" l="1"/>
  <c r="C56" i="11"/>
  <c r="C55" i="11"/>
  <c r="C46" i="11"/>
  <c r="C45" i="11"/>
  <c r="C44" i="11"/>
  <c r="E149" i="10"/>
  <c r="E146" i="10"/>
  <c r="E144" i="10"/>
  <c r="E145" i="10"/>
  <c r="E143" i="10"/>
  <c r="E142" i="10"/>
  <c r="E141" i="10"/>
  <c r="E140" i="10"/>
  <c r="E139" i="10"/>
  <c r="E138" i="10"/>
  <c r="E137" i="10"/>
  <c r="E136" i="10"/>
  <c r="E135" i="10"/>
  <c r="E134" i="10"/>
  <c r="E133" i="10"/>
  <c r="E132" i="10"/>
  <c r="E126" i="10"/>
  <c r="F130" i="10"/>
  <c r="E127" i="10"/>
  <c r="E113" i="10"/>
  <c r="E107" i="10"/>
  <c r="E103" i="10"/>
  <c r="E102" i="10"/>
  <c r="E98" i="10"/>
  <c r="E100" i="10"/>
  <c r="E92" i="10"/>
  <c r="E90" i="10"/>
  <c r="E88" i="10"/>
  <c r="E86" i="10"/>
  <c r="E84" i="10"/>
  <c r="C57" i="10"/>
  <c r="C56" i="10"/>
  <c r="C55" i="10"/>
  <c r="C46" i="10"/>
  <c r="C45" i="10"/>
  <c r="C44" i="10"/>
  <c r="E37" i="10"/>
  <c r="E27" i="10"/>
  <c r="E26" i="10"/>
  <c r="E25" i="10"/>
  <c r="E24" i="10"/>
  <c r="E23" i="10"/>
  <c r="E22" i="10"/>
  <c r="E16" i="10"/>
  <c r="E15" i="10"/>
  <c r="E14" i="10"/>
  <c r="E13" i="10"/>
  <c r="E12" i="10"/>
  <c r="E6" i="10"/>
  <c r="E10" i="10"/>
  <c r="E9" i="10"/>
  <c r="E8" i="10"/>
  <c r="E159" i="11" l="1"/>
  <c r="E151" i="11"/>
  <c r="E148" i="11"/>
  <c r="E131" i="11"/>
  <c r="E125" i="11"/>
  <c r="E124" i="11"/>
  <c r="E121" i="11"/>
  <c r="E117" i="11"/>
  <c r="E116" i="11"/>
  <c r="E115" i="11"/>
  <c r="E112" i="11"/>
  <c r="E111" i="11"/>
  <c r="E110" i="11"/>
  <c r="E109" i="11"/>
  <c r="E108" i="11"/>
  <c r="E106" i="11"/>
  <c r="E105" i="11"/>
  <c r="E99" i="11"/>
  <c r="E98" i="11"/>
  <c r="E95" i="11"/>
  <c r="E91" i="11"/>
  <c r="E89" i="11"/>
  <c r="E87" i="11"/>
  <c r="E85" i="11"/>
  <c r="E83" i="11"/>
  <c r="E82" i="11"/>
  <c r="E81" i="11"/>
  <c r="E80" i="11"/>
  <c r="E79" i="11"/>
  <c r="E78" i="11"/>
  <c r="E76" i="11"/>
  <c r="E75" i="11"/>
  <c r="E73" i="11"/>
  <c r="E55" i="11"/>
  <c r="E52" i="11"/>
  <c r="E51" i="11"/>
  <c r="E50" i="11"/>
  <c r="E49" i="11"/>
  <c r="E48" i="11"/>
  <c r="E44" i="11"/>
  <c r="E41" i="11"/>
  <c r="E40" i="11"/>
  <c r="E39" i="11"/>
  <c r="E31" i="11"/>
  <c r="E30" i="11"/>
  <c r="E9" i="11"/>
  <c r="E8" i="11"/>
  <c r="E7" i="11"/>
  <c r="E159" i="10" l="1"/>
  <c r="E151" i="10"/>
  <c r="E148" i="10"/>
  <c r="D147" i="10"/>
  <c r="E131" i="10"/>
  <c r="E125" i="10"/>
  <c r="E124" i="10"/>
  <c r="E121" i="10"/>
  <c r="E117" i="10"/>
  <c r="E116" i="10"/>
  <c r="E115" i="10"/>
  <c r="E112" i="10"/>
  <c r="E111" i="10"/>
  <c r="E110" i="10"/>
  <c r="E109" i="10"/>
  <c r="E108" i="10"/>
  <c r="E106" i="10"/>
  <c r="E105" i="10"/>
  <c r="E99" i="10"/>
  <c r="E95" i="10"/>
  <c r="E91" i="10"/>
  <c r="E89" i="10"/>
  <c r="E87" i="10"/>
  <c r="E85" i="10"/>
  <c r="E83" i="10"/>
  <c r="E82" i="10"/>
  <c r="E81" i="10"/>
  <c r="E80" i="10"/>
  <c r="E79" i="10"/>
  <c r="E78" i="10"/>
  <c r="E77" i="10"/>
  <c r="E76" i="10"/>
  <c r="E75" i="10"/>
  <c r="E73" i="10"/>
  <c r="E55" i="10"/>
  <c r="E52" i="10"/>
  <c r="E51" i="10"/>
  <c r="E50" i="10"/>
  <c r="E49" i="10"/>
  <c r="E48" i="10"/>
  <c r="E44" i="10"/>
  <c r="E41" i="10"/>
  <c r="E40" i="10"/>
  <c r="E39" i="10"/>
  <c r="E31" i="10"/>
  <c r="E30" i="10"/>
  <c r="E7" i="10"/>
  <c r="F130" i="8"/>
  <c r="E131" i="8" s="1"/>
  <c r="E127" i="8"/>
  <c r="E138" i="8"/>
  <c r="E145" i="8"/>
  <c r="E143" i="8"/>
  <c r="E142" i="8"/>
  <c r="E141" i="8"/>
  <c r="E140" i="8"/>
  <c r="E139" i="8"/>
  <c r="E137" i="8"/>
  <c r="E136" i="8"/>
  <c r="E135" i="8"/>
  <c r="E133" i="8"/>
  <c r="E132" i="8"/>
  <c r="F27" i="8" l="1"/>
  <c r="D28" i="8" s="1"/>
  <c r="E14" i="8"/>
  <c r="E27" i="8"/>
  <c r="E26" i="8"/>
  <c r="E25" i="8"/>
  <c r="E24" i="8"/>
  <c r="E23" i="8"/>
  <c r="E22" i="8"/>
  <c r="E16" i="8"/>
  <c r="E15" i="8"/>
  <c r="E151" i="8"/>
  <c r="E102" i="8"/>
  <c r="E121" i="8"/>
  <c r="E95" i="8"/>
  <c r="E98" i="8"/>
  <c r="E146" i="8"/>
  <c r="E144" i="8"/>
  <c r="E134" i="8"/>
  <c r="E126" i="8"/>
  <c r="E113" i="8"/>
  <c r="E107" i="8"/>
  <c r="E103" i="8"/>
  <c r="E100" i="8"/>
  <c r="E159" i="8"/>
  <c r="E148" i="8"/>
  <c r="E125" i="8"/>
  <c r="E124" i="8"/>
  <c r="E117" i="8"/>
  <c r="E116" i="8"/>
  <c r="E115" i="8"/>
  <c r="E112" i="8"/>
  <c r="E111" i="8"/>
  <c r="E110" i="8"/>
  <c r="E109" i="8"/>
  <c r="E108" i="8"/>
  <c r="E106" i="8"/>
  <c r="E105" i="8"/>
  <c r="E99" i="8"/>
  <c r="E96" i="8"/>
  <c r="E92" i="8"/>
  <c r="E90" i="8"/>
  <c r="E88" i="8"/>
  <c r="E91" i="8"/>
  <c r="E89" i="8"/>
  <c r="E87" i="8"/>
  <c r="E85" i="8"/>
  <c r="E84" i="8"/>
  <c r="E83" i="8"/>
  <c r="E82" i="8"/>
  <c r="E81" i="8"/>
  <c r="E80" i="8"/>
  <c r="E79" i="8"/>
  <c r="E78" i="8"/>
  <c r="E77" i="8"/>
  <c r="E76" i="8"/>
  <c r="E75" i="8"/>
  <c r="E73" i="8"/>
  <c r="E12" i="8"/>
  <c r="E55" i="8"/>
  <c r="E52" i="8"/>
  <c r="E51" i="8"/>
  <c r="E50" i="8"/>
  <c r="E49" i="8"/>
  <c r="E48" i="8"/>
  <c r="E44" i="8"/>
  <c r="E41" i="8"/>
  <c r="E40" i="8"/>
  <c r="E39" i="8"/>
  <c r="E37" i="8"/>
  <c r="E31" i="8"/>
  <c r="E30" i="8"/>
  <c r="E10" i="8"/>
  <c r="E9" i="8"/>
  <c r="E8" i="8"/>
  <c r="E7" i="8"/>
  <c r="E6" i="8"/>
  <c r="C57" i="8"/>
  <c r="C56" i="8"/>
  <c r="C55" i="8"/>
  <c r="C46" i="8"/>
  <c r="C45" i="8"/>
  <c r="C4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tc={45E25EAD-209B-4D49-973D-2A263782DBB2}</author>
    <author>tc={EBEB3A79-83D3-954C-9F69-856CD94409D8}</author>
    <author>tc={455B6BE7-9A7B-334C-A8D3-95EAF7AF16CC}</author>
    <author>tc={DAB4B8D0-9658-E648-B2A5-C933AA618870}</author>
    <author>tc={205B1187-9E76-6A4A-9D63-A4E3FAF0D9D0}</author>
    <author>tc={8190AB4E-0F65-CE49-987A-D1AAB63D0679}</author>
  </authors>
  <commentList>
    <comment ref="B19" authorId="0" shapeId="0" xr:uid="{45E25EAD-209B-4D49-973D-2A263782DBB2}">
      <text>
        <t>[Threaded comment]
Your version of Excel allows you to read this threaded comment; however, any edits to it will get removed if the file is opened in a newer version of Excel. Learn more: https://go.microsoft.com/fwlink/?linkid=870924
Comment:
    Includes 1-809, 1-829, 1-849</t>
      </text>
    </comment>
    <comment ref="H57" authorId="1" shapeId="0" xr:uid="{EBEB3A79-83D3-954C-9F69-856CD94409D8}">
      <text>
        <t>[Threaded comment]
Your version of Excel allows you to read this threaded comment; however, any edits to it will get removed if the file is opened in a newer version of Excel. Learn more: https://go.microsoft.com/fwlink/?linkid=870924
Comment:
    Includes 1-787 &amp; 1-939</t>
      </text>
    </comment>
    <comment ref="B58" authorId="2" shapeId="0" xr:uid="{455B6BE7-9A7B-334C-A8D3-95EAF7AF16CC}">
      <text>
        <t>[Threaded comment]
Your version of Excel allows you to read this threaded comment; however, any edits to it will get removed if the file is opened in a newer version of Excel. Learn more: https://go.microsoft.com/fwlink/?linkid=870924
Comment:
    Includes 1-787 &amp; 1-939</t>
      </text>
    </comment>
    <comment ref="E58" authorId="3" shapeId="0" xr:uid="{DAB4B8D0-9658-E648-B2A5-C933AA618870}">
      <text>
        <t>[Threaded comment]
Your version of Excel allows you to read this threaded comment; however, any edits to it will get removed if the file is opened in a newer version of Excel. Learn more: https://go.microsoft.com/fwlink/?linkid=870924
Comment:
    Includes 1-787 &amp; 1-939</t>
      </text>
    </comment>
    <comment ref="H59" authorId="4" shapeId="0" xr:uid="{205B1187-9E76-6A4A-9D63-A4E3FAF0D9D0}">
      <text>
        <t>[Threaded comment]
Your version of Excel allows you to read this threaded comment; however, any edits to it will get removed if the file is opened in a newer version of Excel. Learn more: https://go.microsoft.com/fwlink/?linkid=870924
Comment:
    Includes 1-809, 1-829, 1-849</t>
      </text>
    </comment>
    <comment ref="E60" authorId="5" shapeId="0" xr:uid="{8190AB4E-0F65-CE49-987A-D1AAB63D0679}">
      <text>
        <t>[Threaded comment]
Your version of Excel allows you to read this threaded comment; however, any edits to it will get removed if the file is opened in a newer version of Excel. Learn more: https://go.microsoft.com/fwlink/?linkid=870924
Comment:
    Includes 1-809, 1-829, 1-849</t>
      </text>
    </comment>
  </commentList>
</comments>
</file>

<file path=xl/sharedStrings.xml><?xml version="1.0" encoding="utf-8"?>
<sst xmlns="http://schemas.openxmlformats.org/spreadsheetml/2006/main" count="1299" uniqueCount="903">
  <si>
    <t>The content on this site is licensed under a Creative Commons Attribution-Non Commercial 4.0 International.</t>
  </si>
  <si>
    <t>Le contenu de ce site fait l'objet d'une licence Creative Commons Attribution-Non Commercial 4.0 International.</t>
  </si>
  <si>
    <t>El contenido de este sitio tiene una licencia de Creative Commons Atribución-No Comercial 4.0 Internacional.</t>
  </si>
  <si>
    <r>
      <rPr>
        <sz val="9"/>
        <color theme="1"/>
        <rFont val="Open Sans"/>
        <family val="2"/>
      </rPr>
      <t>To see a copy of the license visit:</t>
    </r>
    <r>
      <rPr>
        <u/>
        <sz val="9"/>
        <color theme="1"/>
        <rFont val="Open Sans"/>
        <family val="2"/>
      </rPr>
      <t xml:space="preserve"> http://creativecommons.org/licenses/by-nc/4.0/.</t>
    </r>
  </si>
  <si>
    <r>
      <t xml:space="preserve">Pour voir une copie de la licence, visitez le site : </t>
    </r>
    <r>
      <rPr>
        <u/>
        <sz val="9"/>
        <color theme="1"/>
        <rFont val="Open Sans"/>
        <family val="2"/>
      </rPr>
      <t>http://creativecommons.org/licenses/by-nc/4.0/.</t>
    </r>
  </si>
  <si>
    <r>
      <t xml:space="preserve">Para ver una copia de la licencia visite: </t>
    </r>
    <r>
      <rPr>
        <u/>
        <sz val="9"/>
        <color theme="1"/>
        <rFont val="Open Sans"/>
        <family val="2"/>
      </rPr>
      <t>http://creativecommons.org/licenses/by-nc/4.0/.</t>
    </r>
  </si>
  <si>
    <t>ENGLISH version</t>
  </si>
  <si>
    <t>Version en FRANÇAIS</t>
  </si>
  <si>
    <t>Versión en ESPAŇOL</t>
  </si>
  <si>
    <t>Cacao of Excellence Awards - 2027 Edition</t>
  </si>
  <si>
    <t>Prix Cacao d'Excellence - Édition 2027</t>
  </si>
  <si>
    <t>Premios Cacao de Excelencia - Edición 2027</t>
  </si>
  <si>
    <t xml:space="preserve">Excel Data Form </t>
  </si>
  <si>
    <t>Formulaire de données Excel</t>
  </si>
  <si>
    <t>Formulario de datos Excel</t>
  </si>
  <si>
    <t>For each cacao bean sample submitted</t>
  </si>
  <si>
    <t>Pour chaque échantillon de cacao soumis</t>
  </si>
  <si>
    <t>Por cada muestra de cacao presentada</t>
  </si>
  <si>
    <t>The Data Form can be downloaded on the Cacao of Excellence website:</t>
  </si>
  <si>
    <t>Le Formulaire de données peut être téléchargé sur le site web de Cacao d'Excellence</t>
  </si>
  <si>
    <t>El formulario de datos puede descargarse en el sitio web de Cacao de Excelencia</t>
  </si>
  <si>
    <t>www.cacaoofexcellence.org</t>
  </si>
  <si>
    <t>Replies mandatory</t>
  </si>
  <si>
    <t>Réponses obligatoires</t>
  </si>
  <si>
    <t>Respuestas obligatorias</t>
  </si>
  <si>
    <t xml:space="preserve">Complete all fields. </t>
  </si>
  <si>
    <t xml:space="preserve">Remplissez tous les champs. </t>
  </si>
  <si>
    <t xml:space="preserve">Complete todos los campos. </t>
  </si>
  <si>
    <t xml:space="preserve">A completed Excel Data Form is required for each sample, with all information available on the producer, origin, and mode of preparation of the beans. </t>
  </si>
  <si>
    <t xml:space="preserve">Un formulaire de données Excel rempli est requis pour chaque échantillon, avec toutes les informations disponibles sur le producteur, l'origine et le mode de préparation des fèves. </t>
  </si>
  <si>
    <t xml:space="preserve">Es necesario completar un formulario de datos en Excel para cada muestra, con toda la información disponible sobre el productor, el origen y el modo de preparación de los granos. </t>
  </si>
  <si>
    <t>The data should be provided by producers or the National Organisation Committee responsible for the sample.</t>
  </si>
  <si>
    <t>Les données doivent être fournies par les producteurs ou le Comité National d'Organisation responsible de l'echantillon.</t>
  </si>
  <si>
    <t>Los datos deben ser proporcionar los productores o el Comité Nacionale de Organización responsable de la muestra.</t>
  </si>
  <si>
    <t xml:space="preserve">Cacao bean producers are responsible for the accuracy and quality of the information provided with the samples to the National Organisation Committee, who are in turn responsible for ensuring that each sample is accompanied by its completed Excel Data Form. </t>
  </si>
  <si>
    <r>
      <t>Les producteurs de fèves de cacao sont responsables de l'exactitude et de la qualité des informations fournies avec les échantillons au Comité National d'Organisation</t>
    </r>
    <r>
      <rPr>
        <sz val="11"/>
        <color theme="1"/>
        <rFont val="Open Sans"/>
        <family val="2"/>
      </rPr>
      <t xml:space="preserve">, qui est à son tour chargé de s'assurer que chaque échantillon est accompagné de son formulaire de données Excel dûment rempli. </t>
    </r>
  </si>
  <si>
    <r>
      <t xml:space="preserve">Los productores de cacao en grano son responsables de la exactitud y la calidad de la información proporcionada con las muestras </t>
    </r>
    <r>
      <rPr>
        <sz val="11"/>
        <color theme="1"/>
        <rFont val="Open Sans"/>
        <family val="2"/>
      </rPr>
      <t xml:space="preserve">al Comité Nacional de Organización, que a su vez es responsable de garantizar que cada muestra vaya acompañada de su Formulario de Datos Excel completado. </t>
    </r>
  </si>
  <si>
    <r>
      <rPr>
        <sz val="11"/>
        <color theme="1"/>
        <rFont val="Open Sans"/>
        <family val="2"/>
      </rPr>
      <t>A key objective of Cacao of Excellence is to connect buyers with producers</t>
    </r>
    <r>
      <rPr>
        <sz val="11"/>
        <color rgb="FF000000"/>
        <rFont val="Open Sans"/>
        <family val="2"/>
      </rPr>
      <t xml:space="preserve"> for linking to relevant market opportunities.</t>
    </r>
    <r>
      <rPr>
        <sz val="11"/>
        <color theme="1"/>
        <rFont val="Open Sans"/>
        <family val="2"/>
      </rPr>
      <t xml:space="preserve"> </t>
    </r>
    <r>
      <rPr>
        <sz val="11"/>
        <color rgb="FF000000"/>
        <rFont val="Open Sans"/>
        <family val="2"/>
      </rPr>
      <t xml:space="preserve">It is therefore critical that the producer shares their full contact details, including email address and mobile phone numbers. </t>
    </r>
  </si>
  <si>
    <t>L'un des principaux objectifs de Cacao d'Excellence est de mettre en relation les acheteurs et les producteurs afin de de créer des opportunités de marché pertinentes. Il est donc essentiel que le producteur communique ses coordonnées complètes, y compris son adresse électronique et son numéro de téléphone portable.</t>
  </si>
  <si>
    <t xml:space="preserve">Un objetivo clave de Cacao de Excelencia es poner en contacto a los compradores con los productores para vincularlos a las oportunidades de mercado pertinentes. Por lo tanto, es fundamental que el productor comparta sus datos de contacto completos, incluida la dirección de correo electrónico y los números de teléfono móvil. </t>
  </si>
  <si>
    <t>The accuracy of the data provided is also essential for determining conditions for the processing of the beans.</t>
  </si>
  <si>
    <t>L'exactitude des données fournies est également essentielle pour déterminer les conditions de traitement des fèves.</t>
  </si>
  <si>
    <t>La exactitud de los datos facilitados también es esencial para determinar las condiciones de procesamiento de los granos.</t>
  </si>
  <si>
    <t>The completed Excel Data Forms should be sent by e-mail to Cacao of Excellence and a printed copy for each sample should be included in the shipment.</t>
  </si>
  <si>
    <t>Les formulaires de données Excel remplis doivent être envoyés par courrier électronique à Cacao d'Excellence et une copie imprimée pour chaque échantillon doit être incluse dans l'envoi.</t>
  </si>
  <si>
    <t>Los Formularios de Datos Excel completados deben enviarse por correo electrónico a Cacao de Excelencia y debe incluirse en el envío una copia impresa del formato con la información de cada muestra.</t>
  </si>
  <si>
    <t>IMPORTANT NOTIFICATION</t>
  </si>
  <si>
    <t>IMPORTANTE NOTIFICATION</t>
  </si>
  <si>
    <t>AVISO IMPORTANTE</t>
  </si>
  <si>
    <t>Samples not accompanied with a completed Excel Data Form are not traceable and therefore will not be accepted.</t>
  </si>
  <si>
    <t>Les échantillons qui ne sont pas accompagnés d'un formulaire de données Excel rempli ne sont pas traçables et ne seront donc pas acceptés.</t>
  </si>
  <si>
    <t>Las muestras que no vayan acompañadas de un formulario de datos Excel completado no son rastreables y, por tanto, no se aceptarán.</t>
  </si>
  <si>
    <t>Permission on use of the data and the bean samples submitted</t>
  </si>
  <si>
    <t>Autorisation d'utilisation des données et des échantillons de cacao soumis</t>
  </si>
  <si>
    <t>Autorización para el uso de los datos y de las muestras de granos de cacao enviado</t>
  </si>
  <si>
    <t>The data captured through the data form is used for the following:</t>
  </si>
  <si>
    <t>Les données complétées dans ce formulaire Excel sont utilisées pour :</t>
  </si>
  <si>
    <t>Los datos capturados a través del formulario de datos se utilizan para lo siguiente:</t>
  </si>
  <si>
    <t>Classify, evaluate and process the samples correctly with optimum roasting conditions.</t>
  </si>
  <si>
    <t>Classer, évaluer et traiter les échantillons avec des conditions de torréfaction optimales.</t>
  </si>
  <si>
    <t>Clasificar, evaluar y procesar correctamente las muestras con las condiciones óptimas de tostado.</t>
  </si>
  <si>
    <t>Connect producers with buyers in the cacao and chocolate industry and to promote the Best 50 samples and nominees as well as winners of Cacao of Excellence Gold, Silver and Bronze Awards by making publicly available the contact information and results of the evaluation and flavour profiles.</t>
  </si>
  <si>
    <t>Mettre les producteurs en contact avec les acheteurs de l'industrie du cacao et du chocolat et promouvoir les 50 meilleurs échantillons et les lauréats des prix Cacao d’Excellence d’Or, d'Argent et de Bronze en rendant publics les coordonnées et les résultats des évaluations.</t>
  </si>
  <si>
    <t>Poner en contacto a los productores con los compradores de la industria del cacao y el chocolate, y promocionar las mejores 50 muestras (Best 50), así como los ganadores de los Premios Cacao de Excelencia de Oro, Plata y Bronce poniendo a disposición del público la información de contacto y los resultados de la evaluación y los perfiles de sabor.</t>
  </si>
  <si>
    <t>Produce and send the Feedback Reports to each producer.</t>
  </si>
  <si>
    <t>Produire et envoyer les Compte-Rendu d’Evaluation à chaque producteur.</t>
  </si>
  <si>
    <t>Elaborar y enviar los informes de retroalimentación a cada productor.</t>
  </si>
  <si>
    <t>Carry out scientific analysis while ensuring anonymity.</t>
  </si>
  <si>
    <t>Effectuer des analyses scientifiques tout en garantissant l'anonymat.</t>
  </si>
  <si>
    <t>Realizar análisis científicos garantizando el anonimato.</t>
  </si>
  <si>
    <t>Monitor and evaluate the impact of Cacao of Excellence.</t>
  </si>
  <si>
    <t>Suivre et évaluer l'impact de Cacao d’Excellence.</t>
  </si>
  <si>
    <t>Supervisar y evaluar el impacto de Cacao de Excelencia.</t>
  </si>
  <si>
    <t>For optimum processing of cacao beans, the following information needs to be accurate:</t>
  </si>
  <si>
    <t>Pour un traitement des fèves et retour d’information optimal, les informations suivantes doivent être exactes:</t>
  </si>
  <si>
    <t>Para que el correcto procesamiento de los granos de cacao, es necesario que la siguiente información sea precisa:</t>
  </si>
  <si>
    <r>
      <rPr>
        <b/>
        <sz val="10"/>
        <color theme="1"/>
        <rFont val="Open Sans"/>
        <family val="2"/>
      </rPr>
      <t>Dominating genetics</t>
    </r>
    <r>
      <rPr>
        <sz val="10"/>
        <color theme="1"/>
        <rFont val="Open Sans"/>
        <family val="2"/>
      </rPr>
      <t xml:space="preserve"> – used to determine the roasting conditions, which are different for each type of cacao bean to bring out the full potential of flavours.</t>
    </r>
  </si>
  <si>
    <r>
      <rPr>
        <b/>
        <sz val="10"/>
        <color theme="1"/>
        <rFont val="Open Sans"/>
        <family val="2"/>
      </rPr>
      <t>Génétique dominante</t>
    </r>
    <r>
      <rPr>
        <sz val="10"/>
        <color theme="1"/>
        <rFont val="Open Sans"/>
        <family val="2"/>
      </rPr>
      <t xml:space="preserve"> – utilisée pour déterminer les conditions de torréfaction, qui sont différentes pour chaque type de fève de cacao afin de faire ressortir tout le potentiel de saveurs.</t>
    </r>
  </si>
  <si>
    <r>
      <rPr>
        <b/>
        <sz val="10"/>
        <color theme="1"/>
        <rFont val="Open Sans"/>
        <family val="2"/>
      </rPr>
      <t>Genética dominante</t>
    </r>
    <r>
      <rPr>
        <sz val="10"/>
        <color theme="1"/>
        <rFont val="Open Sans"/>
        <family val="2"/>
      </rPr>
      <t>: se utiliza para determinar las condiciones de tostado, que son diferentes para cada tipo de grano de cacao, para sacar el máximo potencial de sabores.</t>
    </r>
  </si>
  <si>
    <r>
      <rPr>
        <b/>
        <sz val="10"/>
        <color theme="1"/>
        <rFont val="Open Sans"/>
        <family val="2"/>
      </rPr>
      <t>Planting material, farming practices and post-harvest practices</t>
    </r>
    <r>
      <rPr>
        <sz val="10"/>
        <color theme="1"/>
        <rFont val="Open Sans"/>
        <family val="2"/>
      </rPr>
      <t xml:space="preserve"> – used to develop individual Feedback Reports with recommendations to sample producers.</t>
    </r>
  </si>
  <si>
    <r>
      <rPr>
        <b/>
        <sz val="10"/>
        <color theme="1"/>
        <rFont val="Open Sans"/>
        <family val="2"/>
      </rPr>
      <t>Matériel végétal, pratiques agricoles et pratiques post-récolte</t>
    </r>
    <r>
      <rPr>
        <sz val="10"/>
        <color theme="1"/>
        <rFont val="Open Sans"/>
        <family val="2"/>
      </rPr>
      <t xml:space="preserve"> – utilisés pour élaborer les Compte-Rendu d’Evaluation individuels avec des recommandations aux producteurs de l'échantillon.</t>
    </r>
  </si>
  <si>
    <r>
      <rPr>
        <b/>
        <sz val="10"/>
        <color theme="1"/>
        <rFont val="Open Sans"/>
        <family val="2"/>
      </rPr>
      <t>Material de plantación, prácticas agrícolas y prácticas postcosecha</t>
    </r>
    <r>
      <rPr>
        <sz val="10"/>
        <color theme="1"/>
        <rFont val="Open Sans"/>
        <family val="2"/>
      </rPr>
      <t>: se utilizan para elaborar informes de retroalimentación individuales con recomendaciones a los productores de la muestra.</t>
    </r>
  </si>
  <si>
    <r>
      <rPr>
        <b/>
        <sz val="10"/>
        <color theme="1"/>
        <rFont val="Open Sans"/>
        <family val="2"/>
      </rPr>
      <t>Production capacity</t>
    </r>
    <r>
      <rPr>
        <sz val="10"/>
        <color theme="1"/>
        <rFont val="Open Sans"/>
        <family val="2"/>
      </rPr>
      <t xml:space="preserve"> – makes it possible to assess and communicate the marketability and reproducibility of each sample.</t>
    </r>
  </si>
  <si>
    <r>
      <rPr>
        <b/>
        <sz val="10"/>
        <color theme="1"/>
        <rFont val="Open Sans"/>
        <family val="2"/>
      </rPr>
      <t xml:space="preserve">Capacité de production </t>
    </r>
    <r>
      <rPr>
        <sz val="10"/>
        <color theme="1"/>
        <rFont val="Open Sans"/>
        <family val="2"/>
      </rPr>
      <t>– permet d'évaluer et de communiquer les possibilités de commercialisation et la reproductibilité de chaque échantillon.</t>
    </r>
  </si>
  <si>
    <r>
      <rPr>
        <b/>
        <sz val="10"/>
        <color theme="1"/>
        <rFont val="Open Sans"/>
        <family val="2"/>
      </rPr>
      <t>Capacidad de producción</t>
    </r>
    <r>
      <rPr>
        <sz val="10"/>
        <color theme="1"/>
        <rFont val="Open Sans"/>
        <family val="2"/>
      </rPr>
      <t>: permite evaluar y comunicar la comerciabilidad y reproducibilidad de cada muestra.</t>
    </r>
  </si>
  <si>
    <t xml:space="preserve">In addition to their use for the purpose of evaluation and selection of the Best 50 and Gold, Silver and Bronze Awards, cacao samples submitted for the 2027 Edition of the Cacao of Excellence Awards may be used for other purposes by Cacao of Excellence. </t>
  </si>
  <si>
    <t xml:space="preserve">En plus de leur utilisation à des fins d'évaluation et de sélection des meilleurs 50 et des Prix d’Or, d’Argent et de Bronze, les échantillons de cacao soumis pour l'édition 2027 des Prix Cacao d’Excellence peuvent être utilisés à d'autres fins par Cacao d’Excellence. </t>
  </si>
  <si>
    <t xml:space="preserve">Además de su uso con fines de evaluación y selección de las 50 mejores muestras y Premios de Oro, Plata y Bronce, Cacao de Excelencia podrá utilizar las muestras de cacao presentadas para la Edición 2027 de los Premios Cacao de Excelencia para otros fines. </t>
  </si>
  <si>
    <r>
      <t xml:space="preserve">The diversity of cacaos received at the Cacao of Excellence laboratory in the context of the Awards offers great opportunities for research and training on understanding and evaluating cacao quality and flavour. Whether in the form of unprocessed cacao beans, in the form of cacao mass or chocolate, samples submitted to Cacao of Excellence and their associated data (see </t>
    </r>
    <r>
      <rPr>
        <b/>
        <sz val="10"/>
        <color theme="1"/>
        <rFont val="Open Sans"/>
        <family val="2"/>
      </rPr>
      <t>section 6</t>
    </r>
    <r>
      <rPr>
        <sz val="10"/>
        <color theme="1"/>
        <rFont val="Open Sans"/>
        <family val="2"/>
      </rPr>
      <t xml:space="preserve">), along with data generated through their evaluation and selection (see </t>
    </r>
    <r>
      <rPr>
        <b/>
        <sz val="10"/>
        <color theme="1"/>
        <rFont val="Open Sans"/>
        <family val="2"/>
      </rPr>
      <t>section 9</t>
    </r>
    <r>
      <rPr>
        <sz val="10"/>
        <color theme="1"/>
        <rFont val="Open Sans"/>
        <family val="2"/>
      </rPr>
      <t>), can be used for:</t>
    </r>
  </si>
  <si>
    <t>La diversité des cacaos reçus au laboratoire Cacao d'Excellence dans le cadre des Prix offre de opportunités uniques de recherche et de formation sur la compréhension et l'évaluation de la qualité et de la saveur du cacao. Que ce soit sous forme de fèves de cacao non transformées, sous forme de masse de cacao ou de chocolat, les échantillons soumis à Cacao d’Excellence et leurs données associées, ainsi que les données générées par leur évaluation et sélection, peuvent être utilisé pour:</t>
  </si>
  <si>
    <t>La diversidad de cacaos recibidos en el laboratorio Cacao de Excelencia en el marco de los Premios, ofrece grandes oportunidades de investigación y capacitación para comprender y evaluar la calidad y el sabor del cacao. Ya sea en forma de granos de cacao sin procesar, en forma de masa de cacao o chocolate, las muestras enviadas a Cacao de Excelencia y sus datos asociados, junto con los datos generados a través de su evaluación y selección, pueden ser usados para:</t>
  </si>
  <si>
    <r>
      <t xml:space="preserve">·      </t>
    </r>
    <r>
      <rPr>
        <b/>
        <sz val="10"/>
        <color theme="1"/>
        <rFont val="Open Sans"/>
        <family val="2"/>
      </rPr>
      <t>Promotion of winning producers</t>
    </r>
    <r>
      <rPr>
        <sz val="10"/>
        <color theme="1"/>
        <rFont val="Open Sans"/>
        <family val="2"/>
      </rPr>
      <t>: Cacao samples and associated data can be used to promote winning producers in various events, including the Awards ceremony, where Best 50 cacao samples in the form of chocolate may be presented to various audiences for tasting (free of charge) with the objective of promoting and celebrating winners and raising awareness on the diversity of cacao flavours produced around the world. For winning samples and producers, contact information and other associated data are shared publicly on dedicated webpages to promote the winners and link them to potential buyers.</t>
    </r>
  </si>
  <si>
    <r>
      <t xml:space="preserve">·      </t>
    </r>
    <r>
      <rPr>
        <b/>
        <sz val="10"/>
        <color theme="1"/>
        <rFont val="Open Sans"/>
        <family val="2"/>
      </rPr>
      <t>Promotion des producteurs gagnants</t>
    </r>
    <r>
      <rPr>
        <sz val="10"/>
        <color theme="1"/>
        <rFont val="Open Sans"/>
        <family val="2"/>
      </rPr>
      <t xml:space="preserve"> : les échantillons de cacao et les données associées peuvent être utilisés pour promouvoir les producteurs gagnants lors de divers événements, y compris la cérémonie de remise des prix, au cours de laquelle les 50 meilleurs échantillons de cacao sous forme de chocolat peuvent être présentés à divers publics pour dégustation (gratuitement) dans le but de promouvoir et de célébrer les gagnants et de sensibiliser à la diversité des saveurs de cacao produites dans le monde. Pour les échantillons et les producteurs gagnants, les coordonnées et autres données associées sont partagées publiquement sur des pages Web dédiées pour promouvoir les gagnants et les relier à des acheteurs potentiels.</t>
    </r>
  </si>
  <si>
    <r>
      <t xml:space="preserve">·      </t>
    </r>
    <r>
      <rPr>
        <b/>
        <sz val="10"/>
        <color theme="1"/>
        <rFont val="Open Sans"/>
        <family val="2"/>
      </rPr>
      <t>Promoción</t>
    </r>
    <r>
      <rPr>
        <sz val="10"/>
        <color theme="1"/>
        <rFont val="Open Sans"/>
        <family val="2"/>
      </rPr>
      <t xml:space="preserve"> </t>
    </r>
    <r>
      <rPr>
        <b/>
        <sz val="10"/>
        <color theme="1"/>
        <rFont val="Open Sans"/>
        <family val="2"/>
      </rPr>
      <t>de los productores ganadores</t>
    </r>
    <r>
      <rPr>
        <sz val="10"/>
        <color theme="1"/>
        <rFont val="Open Sans"/>
        <family val="2"/>
      </rPr>
      <t>: las muestras de cacao y los datos asociados se pueden utilizar para promocionar a los productores ganadores en varios eventos, incluida la ceremonia de premiación, donde las 50 mejores muestras de cacao en forma de chocolate se pueden presentar a varias audiencias para su degustación (sin cargo) con el objetivo de promover y celebrar a los ganadores y crear conciencia sobre la diversidad de sabores de cacao producidos en todo el mundo. Para las muestras y productores ganadores, la información de contacto y otros datos asociados se comparten públicamente en páginas web dedicadas para promocionar a los ganadores y vincularlos con compradores potenciales.</t>
    </r>
  </si>
  <si>
    <r>
      <t xml:space="preserve">·      </t>
    </r>
    <r>
      <rPr>
        <b/>
        <sz val="10"/>
        <color theme="1"/>
        <rFont val="Open Sans"/>
        <family val="2"/>
      </rPr>
      <t>Research purposes</t>
    </r>
    <r>
      <rPr>
        <sz val="10"/>
        <color theme="1"/>
        <rFont val="Open Sans"/>
        <family val="2"/>
      </rPr>
      <t>: Cacao samples and associated data can be used for more fundamental research purposes. For instance, they can be used in research projects focused on cacao quality and flavour and their relationship with geographic origin, genetics, environment and climate context of production, post-harvest practices, or chemical and physical characteristics of cacao beans.</t>
    </r>
  </si>
  <si>
    <r>
      <t xml:space="preserve">·      </t>
    </r>
    <r>
      <rPr>
        <b/>
        <sz val="10"/>
        <color theme="1"/>
        <rFont val="Open Sans"/>
        <family val="2"/>
      </rPr>
      <t>Objectifs de recherche</t>
    </r>
    <r>
      <rPr>
        <sz val="10"/>
        <color theme="1"/>
        <rFont val="Open Sans"/>
        <family val="2"/>
      </rPr>
      <t xml:space="preserve"> : les échantillons de cacao et les données associées peuvent être utilisés à des fins de recherche plus fondamentales. Par exemple, ils peuvent être utilisés dans des projets de recherche axés sur la qualité et la saveur du cacao et leur relation avec l’origine géographique, la génétique, le contexte environnemental et climatique de production, les pratiques post-récolte ou les caractéristiques chimiques et physiques des fèves de cacao.</t>
    </r>
  </si>
  <si>
    <r>
      <t xml:space="preserve">·      </t>
    </r>
    <r>
      <rPr>
        <b/>
        <sz val="10"/>
        <color theme="1"/>
        <rFont val="Open Sans"/>
        <family val="2"/>
      </rPr>
      <t>Fines</t>
    </r>
    <r>
      <rPr>
        <sz val="10"/>
        <color theme="1"/>
        <rFont val="Open Sans"/>
        <family val="2"/>
      </rPr>
      <t xml:space="preserve"> </t>
    </r>
    <r>
      <rPr>
        <b/>
        <sz val="10"/>
        <color theme="1"/>
        <rFont val="Open Sans"/>
        <family val="2"/>
      </rPr>
      <t>de investigación</t>
    </r>
    <r>
      <rPr>
        <sz val="10"/>
        <color theme="1"/>
        <rFont val="Open Sans"/>
        <family val="2"/>
      </rPr>
      <t xml:space="preserve">: Las muestras de cacao y los datos asociados se pueden utilizar para fines de investigación más fundamentales. Por ejemplo, se pueden utilizar en proyectos de investigación centrados en la calidad y el sabor del cacao y su relación con el origen geográfico, la genética, el medio ambiente y el contexto climático de producción, las prácticas postcosecha o las características químicas y físicas de los granos de cacao. </t>
    </r>
  </si>
  <si>
    <r>
      <t xml:space="preserve">·      </t>
    </r>
    <r>
      <rPr>
        <b/>
        <sz val="10"/>
        <color theme="1"/>
        <rFont val="Open Sans"/>
        <family val="2"/>
      </rPr>
      <t>Developing training material</t>
    </r>
    <r>
      <rPr>
        <sz val="10"/>
        <color theme="1"/>
        <rFont val="Open Sans"/>
        <family val="2"/>
      </rPr>
      <t>: Cacao samples and associated data can be used to develop training material, including cacao mass samples and their detailed flavour profiles. This training material can be used for the continuous training and calibration of the Cacao of Excellence Technical Committee and in the context of research and development projects for capacity building in the cacao sector – e.g. organisation of training sessions on cacao quality and flavour evaluation with producer organisations, within the context of a research and development project.</t>
    </r>
  </si>
  <si>
    <r>
      <t xml:space="preserve">·      </t>
    </r>
    <r>
      <rPr>
        <b/>
        <sz val="10"/>
        <color theme="1"/>
        <rFont val="Open Sans"/>
        <family val="2"/>
      </rPr>
      <t xml:space="preserve">Développement de matériel de formation </t>
    </r>
    <r>
      <rPr>
        <sz val="10"/>
        <color theme="1"/>
        <rFont val="Open Sans"/>
        <family val="2"/>
      </rPr>
      <t>: les échantillons de cacao et les données associées peuvent être utilisés pour développer du matériel de formation, notamment des échantillons de masse de cacao et leurs profils aromatiques détaillés. Ce matériel de formation peut être utilisé pour la formation continue et le calibrage du comité technique Cacao d'Excellence et dans le contexte de projets de recherche et développement pour le renforcement des capacités dans le secteur du cacao – par ex. organisation de sessions de formation sur l'évaluation de la qualité et de l'arôme du cacao auprès des organisations de producteurs, dans le cadre d'un projet de recherche et développement.</t>
    </r>
  </si>
  <si>
    <r>
      <t xml:space="preserve">·      </t>
    </r>
    <r>
      <rPr>
        <b/>
        <sz val="10"/>
        <color theme="1"/>
        <rFont val="Open Sans"/>
        <family val="2"/>
      </rPr>
      <t>Desarrollo de material de capacitación</t>
    </r>
    <r>
      <rPr>
        <sz val="10"/>
        <color theme="1"/>
        <rFont val="Open Sans"/>
        <family val="2"/>
      </rPr>
      <t>: Se pueden utilizar muestras de cacao y datos asociados para desarrollar material de capacitación, incluidas muestras de masa de cacao y sus perfiles de sabor detallados. Este material de capacitación se puede utilizar para la capacitación y calibración continua del Comité Técnico de Cacao de Excelencia y en el contexto de proyectos de investigación y desarrollo para el fortalecimiento de capacidades en el sector del cacao, p.e. organización de capacitaciones sobre evaluación de calidad y sabor del cacao con organizaciones de productores, en el contexto de un proyecto de investigación y desarrollo.</t>
    </r>
  </si>
  <si>
    <r>
      <rPr>
        <sz val="10"/>
        <color rgb="FF000000"/>
        <rFont val="Open Sans"/>
      </rPr>
      <t xml:space="preserve">·      </t>
    </r>
    <r>
      <rPr>
        <b/>
        <sz val="10"/>
        <color rgb="FF000000"/>
        <rFont val="Open Sans"/>
      </rPr>
      <t>Cost recovery through the development of products</t>
    </r>
    <r>
      <rPr>
        <sz val="10"/>
        <color rgb="FF000000"/>
        <rFont val="Open Sans"/>
      </rPr>
      <t>: Cacao samples and associated data can be used to develop products such as sensory evaluation training kits or chocolate boxes in the case of the Best 50 samples. The profits from the selling of products derived from cacao samples submitted to the 2027 Cacao of Excellence Awards participate in recovering the costs of running the Edition. The Alliance of Bioversity International and CIAT and its Cacao of Excellence programme do not make net profits from this commercial activity.</t>
    </r>
  </si>
  <si>
    <r>
      <rPr>
        <sz val="10"/>
        <color rgb="FF000000"/>
        <rFont val="Open Sans"/>
      </rPr>
      <t xml:space="preserve">·      </t>
    </r>
    <r>
      <rPr>
        <b/>
        <sz val="10"/>
        <color rgb="FF000000"/>
        <rFont val="Open Sans"/>
      </rPr>
      <t>Recouvrement des coûts grâce au développement de produits</t>
    </r>
    <r>
      <rPr>
        <sz val="10"/>
        <color rgb="FF000000"/>
        <rFont val="Open Sans"/>
      </rPr>
      <t xml:space="preserve"> : les échantillons de cacao et les données associées peuvent être utilisés pour développer des produits tels que des kits de formation à l'évaluation sensorielle ou des boîtes de chocolat dans le cas des meilleurs 50 échantillons. Les bénéfices de la vente des produits dérivés des échantillons de cacao soumis aux Prix Cacao d'Excellence 2027 participent au recouvrement des coûts de fonctionnement de l'édition. L’Alliance de Bioversity International et du CIAT et son programme Cacao d’Excellence ne tirent pas de bénéfices nets de cette activité commerciale.</t>
    </r>
  </si>
  <si>
    <r>
      <rPr>
        <sz val="10"/>
        <color rgb="FF000000"/>
        <rFont val="Open Sans"/>
      </rPr>
      <t xml:space="preserve">·      </t>
    </r>
    <r>
      <rPr>
        <b/>
        <sz val="10"/>
        <color rgb="FF000000"/>
        <rFont val="Open Sans"/>
      </rPr>
      <t>Recuperación de costos mediante el desarrollo de productos</t>
    </r>
    <r>
      <rPr>
        <sz val="10"/>
        <color rgb="FF000000"/>
        <rFont val="Open Sans"/>
      </rPr>
      <t>: Las muestras de cacao y los datos asociados se pueden utilizar para desarrollar productos como kits de capacitación en evaluación sensorial o cajas de chocolate en el caso de las 50 mejores muestras. Las ganancias por la comercialización de productos derivados de muestras de cacao presentadas a los Premios Cacao de Excelencia 2027 participan en la recuperación de los costos de funcionamiento de la Edición. La Alianza de Bioversity International y el CIAT y su programa Cacao de Excelencia no obtienen ganancias netas de esta actividad comercial.</t>
    </r>
  </si>
  <si>
    <t>For more details, please refer to the Guide for participation to the 2027 Edition of the Cacao Excellence Awards available here: https://www.cacaoofexcellence.org/resources/all-resources#category=.awards-participation</t>
  </si>
  <si>
    <t>Pour plus de détails, referez vous au Guide de participation à l'Edition 2027 des Prix Cacao d'Excellence disponibles ici: https://www.cacaoofexcellence.org/resources/all-resources#category=.awards-participation</t>
  </si>
  <si>
    <t>Para más detalles, consulte la Guía de participación para la Edición 2027 de los Premios Cacao de Exclencia disponible aquí: https://www.cacaoofexcellence.org/resources/all-resources#category=.awards-participation</t>
  </si>
  <si>
    <t xml:space="preserve">Cacao of Excellence Awards - 2027 Edition </t>
  </si>
  <si>
    <t>Incomplete cells (for Excel)</t>
  </si>
  <si>
    <t>Data Form for each cacao bean sample</t>
  </si>
  <si>
    <t xml:space="preserve">DataForm Completion Status (for Excel) - turns green when completed </t>
  </si>
  <si>
    <t>Description of the data</t>
  </si>
  <si>
    <t>Reply</t>
  </si>
  <si>
    <t>A. Sample Information</t>
  </si>
  <si>
    <t>A.01</t>
  </si>
  <si>
    <t>Origin of sample:</t>
  </si>
  <si>
    <t>Select an origin</t>
  </si>
  <si>
    <t>A.02</t>
  </si>
  <si>
    <t>Sample number: Identification code of the cacao bean sample by the producer or National Organisation Committee</t>
  </si>
  <si>
    <t>A.03</t>
  </si>
  <si>
    <r>
      <rPr>
        <b/>
        <sz val="10"/>
        <color theme="1"/>
        <rFont val="Open Sans"/>
        <family val="2"/>
      </rPr>
      <t>Type of sample:</t>
    </r>
    <r>
      <rPr>
        <b/>
        <i/>
        <sz val="10"/>
        <color theme="1"/>
        <rFont val="Open Sans"/>
        <family val="2"/>
      </rPr>
      <t xml:space="preserve"> </t>
    </r>
    <r>
      <rPr>
        <i/>
        <sz val="10"/>
        <color theme="1"/>
        <rFont val="Open Sans"/>
        <family val="2"/>
      </rPr>
      <t>Commercial or Experimental?</t>
    </r>
  </si>
  <si>
    <t>A.04</t>
  </si>
  <si>
    <r>
      <rPr>
        <b/>
        <sz val="10"/>
        <color theme="1"/>
        <rFont val="Open Sans"/>
        <family val="2"/>
      </rPr>
      <t xml:space="preserve">If experimental, what type of sample? </t>
    </r>
    <r>
      <rPr>
        <sz val="10"/>
        <color theme="1"/>
        <rFont val="Open Sans"/>
        <family val="2"/>
      </rPr>
      <t xml:space="preserve">
</t>
    </r>
    <r>
      <rPr>
        <i/>
        <sz val="10"/>
        <color theme="1"/>
        <rFont val="Open Sans"/>
        <family val="2"/>
      </rPr>
      <t>New variety
Accession in genebank 
Local native variety
New processing method
Other type</t>
    </r>
  </si>
  <si>
    <t>A.05</t>
  </si>
  <si>
    <r>
      <rPr>
        <b/>
        <sz val="10"/>
        <color theme="1"/>
        <rFont val="Open Sans"/>
        <family val="2"/>
      </rPr>
      <t xml:space="preserve">If other type </t>
    </r>
    <r>
      <rPr>
        <sz val="10"/>
        <color theme="1"/>
        <rFont val="Open Sans"/>
        <family val="2"/>
      </rPr>
      <t>of experimental sample, please describe.</t>
    </r>
  </si>
  <si>
    <t>B. Sample Producer</t>
  </si>
  <si>
    <t>B.01</t>
  </si>
  <si>
    <r>
      <rPr>
        <b/>
        <sz val="10"/>
        <color theme="1"/>
        <rFont val="Open Sans"/>
        <family val="2"/>
      </rPr>
      <t>Producer type:</t>
    </r>
    <r>
      <rPr>
        <sz val="10"/>
        <color theme="1"/>
        <rFont val="Open Sans"/>
        <family val="2"/>
      </rPr>
      <t xml:space="preserve">
</t>
    </r>
    <r>
      <rPr>
        <i/>
        <sz val="10"/>
        <color theme="1"/>
        <rFont val="Open Sans"/>
        <family val="2"/>
      </rPr>
      <t>Individual producer
Producer association 
Cooperative
Research station
Private estate
Multi-actor or other</t>
    </r>
  </si>
  <si>
    <t>Multi-actor or other</t>
  </si>
  <si>
    <t>B.02</t>
  </si>
  <si>
    <t>If multi-actor or other, please specify.</t>
  </si>
  <si>
    <t>B.03</t>
  </si>
  <si>
    <t>For a cooperative or association: Full name of the cooperative or association</t>
  </si>
  <si>
    <t>B.04</t>
  </si>
  <si>
    <t>For a cooperative or association: How many producers are members?</t>
  </si>
  <si>
    <t>B.05</t>
  </si>
  <si>
    <t xml:space="preserve">For cooperative or association: Is the sample a mix of cacao from multiple members, or one producer member? </t>
  </si>
  <si>
    <t>B.06</t>
  </si>
  <si>
    <t>For cooperative or association, if the sample is a mix of cacao from multiple members: How many producers does this sample represent?</t>
  </si>
  <si>
    <t>B.07</t>
  </si>
  <si>
    <t>For cooperative or association, if the sample is a mix of cacao from multiple members: How many producers are women?</t>
  </si>
  <si>
    <t>B.08</t>
  </si>
  <si>
    <t>For cooperative or association, if the sample is a mix of cacao from multiple members: How many producers are men?</t>
  </si>
  <si>
    <t>B.09</t>
  </si>
  <si>
    <t>For cooperative or association, if the sample is from one member: First name of the member</t>
  </si>
  <si>
    <t>B.10</t>
  </si>
  <si>
    <t>For cooperative or association, if the sample is from one member: Familly name of the member</t>
  </si>
  <si>
    <t>B.11</t>
  </si>
  <si>
    <t>For a research station, private estate, or other type: Full  Name</t>
  </si>
  <si>
    <t>B.12</t>
  </si>
  <si>
    <t>For a research station, private estate, or other type: How many employees does this sample represent</t>
  </si>
  <si>
    <t>B.13</t>
  </si>
  <si>
    <t>For a research station, private estate, or other type: What % are women?</t>
  </si>
  <si>
    <t>B.14</t>
  </si>
  <si>
    <t>For a research station, private estate, or other type : What % are men?</t>
  </si>
  <si>
    <t>B.15</t>
  </si>
  <si>
    <t>For Individual producers: First name</t>
  </si>
  <si>
    <t>B.16</t>
  </si>
  <si>
    <t>For Individual producers: Family name</t>
  </si>
  <si>
    <t>B.17</t>
  </si>
  <si>
    <t>Official name representing this cacao sample (determined from above answers)</t>
  </si>
  <si>
    <t>If the sample comes from multiple farms/plots in different locations, provide the location where they were processed together (e.g. cooperative post-harvest processing center) in the fields below:</t>
  </si>
  <si>
    <t>B.18</t>
  </si>
  <si>
    <t>Location -Address:</t>
  </si>
  <si>
    <t>B.19</t>
  </si>
  <si>
    <t>Location - Town:</t>
  </si>
  <si>
    <t>B.20</t>
  </si>
  <si>
    <t>Location - District:</t>
  </si>
  <si>
    <t>B.21</t>
  </si>
  <si>
    <t>Location - Region:</t>
  </si>
  <si>
    <t>B.22</t>
  </si>
  <si>
    <t>Location - GPS latitude coordinates (example, 10.1234):</t>
  </si>
  <si>
    <t>B.23</t>
  </si>
  <si>
    <t>Location - GPS longitude coordinates (example, -100.1234):</t>
  </si>
  <si>
    <t>C. Contact details of the producers or  authorised representative</t>
  </si>
  <si>
    <t>C.01</t>
  </si>
  <si>
    <r>
      <rPr>
        <b/>
        <sz val="10"/>
        <color theme="1"/>
        <rFont val="Open Sans"/>
        <family val="2"/>
      </rPr>
      <t>Producer contact type:</t>
    </r>
    <r>
      <rPr>
        <sz val="10"/>
        <color theme="1"/>
        <rFont val="Open Sans"/>
        <family val="2"/>
      </rPr>
      <t xml:space="preserve">
</t>
    </r>
    <r>
      <rPr>
        <i/>
        <sz val="10"/>
        <color theme="1"/>
        <rFont val="Open Sans"/>
        <family val="2"/>
      </rPr>
      <t>The individual producer of the sample
Representative of a cooperative, association, private estate, research station or other organisation
Authorised representative of the producer</t>
    </r>
  </si>
  <si>
    <t>Select contact type</t>
  </si>
  <si>
    <t>C.02</t>
  </si>
  <si>
    <t>If authorised representative of the producer, please specify.</t>
  </si>
  <si>
    <t>C.03</t>
  </si>
  <si>
    <t>Producer contact - First name</t>
  </si>
  <si>
    <t>C.04</t>
  </si>
  <si>
    <t>Producer contact - Family name</t>
  </si>
  <si>
    <t>C.05</t>
  </si>
  <si>
    <t>Producer contact - email address 1</t>
  </si>
  <si>
    <t>C.06</t>
  </si>
  <si>
    <t>Producer contact - email address 2</t>
  </si>
  <si>
    <t>C.07</t>
  </si>
  <si>
    <t>Producer contact - email address 3</t>
  </si>
  <si>
    <t>C.08</t>
  </si>
  <si>
    <t>Producer contact - phone number 1</t>
  </si>
  <si>
    <t>C.09</t>
  </si>
  <si>
    <t>Producer contact - phone number 2</t>
  </si>
  <si>
    <t>C.10</t>
  </si>
  <si>
    <t>Producer contact - phone number 3</t>
  </si>
  <si>
    <t>D. Sample Sender - Person responsible for submitting the sample to Cacao of Excellence</t>
  </si>
  <si>
    <t>D.01</t>
  </si>
  <si>
    <r>
      <rPr>
        <b/>
        <sz val="10"/>
        <color theme="1"/>
        <rFont val="Open Sans"/>
        <family val="2"/>
      </rPr>
      <t>Date information sent</t>
    </r>
    <r>
      <rPr>
        <sz val="10"/>
        <color theme="1"/>
        <rFont val="Open Sans"/>
        <family val="2"/>
      </rPr>
      <t xml:space="preserve"> (dd/mm/yyyy)</t>
    </r>
  </si>
  <si>
    <t>D.02</t>
  </si>
  <si>
    <t>Sender - First name</t>
  </si>
  <si>
    <t>D.03</t>
  </si>
  <si>
    <t>Sender - Family name</t>
  </si>
  <si>
    <t>D.04</t>
  </si>
  <si>
    <t>Sender - Name of the organization</t>
  </si>
  <si>
    <t>D.05</t>
  </si>
  <si>
    <t>Sender - email address 1</t>
  </si>
  <si>
    <t>D.06</t>
  </si>
  <si>
    <t>Sender - email address 2</t>
  </si>
  <si>
    <t>D.07</t>
  </si>
  <si>
    <t>Sender - email address 3</t>
  </si>
  <si>
    <t>D.08</t>
  </si>
  <si>
    <t>Sender - phone number 1</t>
  </si>
  <si>
    <t>D.09</t>
  </si>
  <si>
    <t>Sender - phone number 2</t>
  </si>
  <si>
    <t>D.10</t>
  </si>
  <si>
    <t>Sender - phone number 3</t>
  </si>
  <si>
    <t>D.11</t>
  </si>
  <si>
    <t>Additional information on the sender</t>
  </si>
  <si>
    <t>E. For samples from an individual producer: household and income sources</t>
  </si>
  <si>
    <t>E.01</t>
  </si>
  <si>
    <t>Size of the household - how many people in the household</t>
  </si>
  <si>
    <t>E.02</t>
  </si>
  <si>
    <t>Household - How many women?</t>
  </si>
  <si>
    <t>E.03</t>
  </si>
  <si>
    <t>Household - How many men?</t>
  </si>
  <si>
    <t>E.04</t>
  </si>
  <si>
    <t>Household - How many are involved in the cacao production activities?</t>
  </si>
  <si>
    <t>E.05</t>
  </si>
  <si>
    <t>Employees - How many people are employed to work in the cacao production activities?</t>
  </si>
  <si>
    <t>E.06</t>
  </si>
  <si>
    <t>Does the household have other agricultural income generating activities besides cacao production? Yes / No</t>
  </si>
  <si>
    <t>E.07</t>
  </si>
  <si>
    <t>If yes, which are these activities (e.g. which crops, livestock)</t>
  </si>
  <si>
    <t>E.08</t>
  </si>
  <si>
    <t>Does the household have other non-agricultural income generating activities? Yes / No</t>
  </si>
  <si>
    <t>E.09</t>
  </si>
  <si>
    <t>If yes, which are these activities?</t>
  </si>
  <si>
    <t>E.10</t>
  </si>
  <si>
    <t>What would be an approximate percentage of income derived from cacao production activity?</t>
  </si>
  <si>
    <t>E.11</t>
  </si>
  <si>
    <t>Is the producer part of a producer association or cooperative? Yes / No</t>
  </si>
  <si>
    <t>E.12</t>
  </si>
  <si>
    <t>If yes, please provide the name of the association or cooperative</t>
  </si>
  <si>
    <t>F. Description of the farm and agricultural practices</t>
  </si>
  <si>
    <t>F.01</t>
  </si>
  <si>
    <r>
      <rPr>
        <b/>
        <sz val="10"/>
        <color theme="1"/>
        <rFont val="Open Sans"/>
        <family val="2"/>
      </rPr>
      <t>Size of the farm from which the sample was obtained</t>
    </r>
    <r>
      <rPr>
        <sz val="10"/>
        <color theme="1"/>
        <rFont val="Open Sans"/>
        <family val="2"/>
      </rPr>
      <t>, in hectares (ha) - if the sample comes from multiple locations, give an approximation of the total area in hectares (ha)</t>
    </r>
  </si>
  <si>
    <t>F.02</t>
  </si>
  <si>
    <r>
      <rPr>
        <b/>
        <sz val="10"/>
        <color theme="1"/>
        <rFont val="Open Sans"/>
        <family val="2"/>
      </rPr>
      <t>Plot(s) number</t>
    </r>
    <r>
      <rPr>
        <sz val="10"/>
        <color theme="1"/>
        <rFont val="Open Sans"/>
        <family val="2"/>
      </rPr>
      <t xml:space="preserve"> on the farm represented by the sample (if relevant) </t>
    </r>
  </si>
  <si>
    <t>F.03</t>
  </si>
  <si>
    <t>Density of cacao trees on the farm where the sample came from (trees/ha) - if the sample comes from multiple locations, give an approximation of the average density (trees/ha)</t>
  </si>
  <si>
    <t>F.04</t>
  </si>
  <si>
    <r>
      <rPr>
        <b/>
        <sz val="10"/>
        <color theme="1"/>
        <rFont val="Open Sans"/>
        <family val="2"/>
      </rPr>
      <t>Productivity</t>
    </r>
    <r>
      <rPr>
        <sz val="10"/>
        <color theme="1"/>
        <rFont val="Open Sans"/>
        <family val="2"/>
      </rPr>
      <t xml:space="preserve"> of the farm where the sample came from, in Kg of dried beans/ha/year</t>
    </r>
  </si>
  <si>
    <t>F.05</t>
  </si>
  <si>
    <r>
      <rPr>
        <b/>
        <sz val="10"/>
        <color theme="1"/>
        <rFont val="Open Sans"/>
        <family val="2"/>
      </rPr>
      <t>If commercial sample</t>
    </r>
    <r>
      <rPr>
        <sz val="10"/>
        <color theme="1"/>
        <rFont val="Open Sans"/>
        <family val="2"/>
      </rPr>
      <t>, what is the quantity of beans (tonnes/year) of the same origin that can be reproduced with similar quality in following years?</t>
    </r>
  </si>
  <si>
    <t>F.06</t>
  </si>
  <si>
    <r>
      <rPr>
        <b/>
        <sz val="10"/>
        <color theme="1"/>
        <rFont val="Open Sans"/>
        <family val="2"/>
      </rPr>
      <t>Average age of the trees</t>
    </r>
    <r>
      <rPr>
        <sz val="10"/>
        <color theme="1"/>
        <rFont val="Open Sans"/>
        <family val="2"/>
      </rPr>
      <t xml:space="preserve"> from which the sample was obtained (years)</t>
    </r>
  </si>
  <si>
    <t>F.07</t>
  </si>
  <si>
    <r>
      <rPr>
        <b/>
        <sz val="10"/>
        <color theme="1"/>
        <rFont val="Open Sans"/>
        <family val="2"/>
      </rPr>
      <t xml:space="preserve">Start of the dry season </t>
    </r>
    <r>
      <rPr>
        <sz val="10"/>
        <color theme="1"/>
        <rFont val="Open Sans"/>
        <family val="2"/>
      </rPr>
      <t>(month of the year)</t>
    </r>
  </si>
  <si>
    <t>F.08</t>
  </si>
  <si>
    <r>
      <rPr>
        <b/>
        <sz val="10"/>
        <color theme="1"/>
        <rFont val="Open Sans"/>
        <family val="2"/>
      </rPr>
      <t xml:space="preserve">End of the dry season </t>
    </r>
    <r>
      <rPr>
        <sz val="10"/>
        <color theme="1"/>
        <rFont val="Open Sans"/>
        <family val="2"/>
      </rPr>
      <t>(month of the year)</t>
    </r>
  </si>
  <si>
    <t>F.09</t>
  </si>
  <si>
    <r>
      <rPr>
        <b/>
        <sz val="10"/>
        <color theme="1"/>
        <rFont val="Open Sans"/>
        <family val="2"/>
      </rPr>
      <t xml:space="preserve">Start of the main harvesting period </t>
    </r>
    <r>
      <rPr>
        <sz val="10"/>
        <color theme="1"/>
        <rFont val="Open Sans"/>
        <family val="2"/>
      </rPr>
      <t>(month of the year)</t>
    </r>
  </si>
  <si>
    <t>F.10</t>
  </si>
  <si>
    <r>
      <rPr>
        <b/>
        <sz val="10"/>
        <color theme="1"/>
        <rFont val="Open Sans"/>
        <family val="2"/>
      </rPr>
      <t>End of the main harvesting period</t>
    </r>
    <r>
      <rPr>
        <sz val="10"/>
        <color theme="1"/>
        <rFont val="Open Sans"/>
        <family val="2"/>
      </rPr>
      <t xml:space="preserve"> (month of the year)</t>
    </r>
  </si>
  <si>
    <t>F.11</t>
  </si>
  <si>
    <r>
      <rPr>
        <b/>
        <sz val="10"/>
        <color theme="1"/>
        <rFont val="Open Sans"/>
        <family val="2"/>
      </rPr>
      <t xml:space="preserve">Type of farming practices: </t>
    </r>
    <r>
      <rPr>
        <sz val="10"/>
        <color theme="1"/>
        <rFont val="Open Sans"/>
        <family val="2"/>
      </rPr>
      <t xml:space="preserve">
</t>
    </r>
    <r>
      <rPr>
        <i/>
        <sz val="10"/>
        <color theme="1"/>
        <rFont val="Open Sans"/>
        <family val="2"/>
      </rPr>
      <t>Traditional management 
Intensive plantation 
Agroforestry system 
Other</t>
    </r>
  </si>
  <si>
    <t>F.12</t>
  </si>
  <si>
    <t>If other, please specify.</t>
  </si>
  <si>
    <t>F.13</t>
  </si>
  <si>
    <r>
      <rPr>
        <b/>
        <sz val="10"/>
        <color theme="1"/>
        <rFont val="Open Sans"/>
        <family val="2"/>
      </rPr>
      <t xml:space="preserve">Type of certification: </t>
    </r>
    <r>
      <rPr>
        <sz val="10"/>
        <color theme="1"/>
        <rFont val="Open Sans"/>
        <family val="2"/>
      </rPr>
      <t xml:space="preserve">
</t>
    </r>
    <r>
      <rPr>
        <i/>
        <sz val="10"/>
        <color theme="1"/>
        <rFont val="Open Sans"/>
        <family val="2"/>
      </rPr>
      <t xml:space="preserve">None 
Certified organic 
Rainforest Alliance 
UTZ 
Fairtrade 
Other
</t>
    </r>
    <r>
      <rPr>
        <b/>
        <i/>
        <sz val="10"/>
        <color theme="1"/>
        <rFont val="Open Sans"/>
        <family val="2"/>
      </rPr>
      <t>Please include a copy of the certificate.</t>
    </r>
  </si>
  <si>
    <t>F.14</t>
  </si>
  <si>
    <t>F.15</t>
  </si>
  <si>
    <r>
      <rPr>
        <b/>
        <sz val="10"/>
        <color theme="1"/>
        <rFont val="Open Sans"/>
        <family val="2"/>
      </rPr>
      <t>Use of fertilizer?</t>
    </r>
    <r>
      <rPr>
        <sz val="10"/>
        <color theme="1"/>
        <rFont val="Open Sans"/>
        <family val="2"/>
      </rPr>
      <t xml:space="preserve"> </t>
    </r>
    <r>
      <rPr>
        <i/>
        <sz val="10"/>
        <color theme="1"/>
        <rFont val="Open Sans"/>
        <family val="2"/>
      </rPr>
      <t>Yes / No</t>
    </r>
  </si>
  <si>
    <t>F.16</t>
  </si>
  <si>
    <t>If use of fertilizer, please specify what type.</t>
  </si>
  <si>
    <t>F.17</t>
  </si>
  <si>
    <r>
      <rPr>
        <b/>
        <sz val="10"/>
        <color theme="1"/>
        <rFont val="Open Sans"/>
        <family val="2"/>
      </rPr>
      <t xml:space="preserve">Use of pesticides? </t>
    </r>
    <r>
      <rPr>
        <i/>
        <sz val="10"/>
        <color theme="1"/>
        <rFont val="Open Sans"/>
        <family val="2"/>
      </rPr>
      <t>Yes / No</t>
    </r>
  </si>
  <si>
    <t>F.18</t>
  </si>
  <si>
    <t>If use of pesticides, what products?</t>
  </si>
  <si>
    <t>F.19</t>
  </si>
  <si>
    <r>
      <rPr>
        <b/>
        <sz val="10"/>
        <color theme="1"/>
        <rFont val="Open Sans"/>
        <family val="2"/>
      </rPr>
      <t xml:space="preserve">Use of permanent shade trees? </t>
    </r>
    <r>
      <rPr>
        <i/>
        <sz val="10"/>
        <color theme="1"/>
        <rFont val="Open Sans"/>
        <family val="2"/>
      </rPr>
      <t>Yes / No</t>
    </r>
  </si>
  <si>
    <t>F.20</t>
  </si>
  <si>
    <t>If yes, name of dominant shade tree species.</t>
  </si>
  <si>
    <t>G. Genetic origin of the sample and propagation technics</t>
  </si>
  <si>
    <t>G.01</t>
  </si>
  <si>
    <t>Local name(s) of cacao variety</t>
  </si>
  <si>
    <t>G.02</t>
  </si>
  <si>
    <r>
      <rPr>
        <b/>
        <sz val="10"/>
        <color theme="1"/>
        <rFont val="Open Sans"/>
        <family val="2"/>
      </rPr>
      <t>Dominating genetic origin of variety:</t>
    </r>
    <r>
      <rPr>
        <sz val="10"/>
        <color theme="1"/>
        <rFont val="Open Sans"/>
        <family val="2"/>
      </rPr>
      <t xml:space="preserve">
</t>
    </r>
    <r>
      <rPr>
        <i/>
        <sz val="10"/>
        <color theme="1"/>
        <rFont val="Open Sans"/>
        <family val="2"/>
      </rPr>
      <t>Criollo (as anciently cultivated or similar) 
Trinitario
Forastero 
Nacional 
Other type</t>
    </r>
  </si>
  <si>
    <t>G.03</t>
  </si>
  <si>
    <t>If other type, please specify.</t>
  </si>
  <si>
    <t>G.04</t>
  </si>
  <si>
    <t>If a cross, what are the names of the parents (mother x father)?</t>
  </si>
  <si>
    <t>G.05</t>
  </si>
  <si>
    <t>If experimental sample, describe the genetic origin.</t>
  </si>
  <si>
    <t>G.06</t>
  </si>
  <si>
    <r>
      <t xml:space="preserve">Type of tree propagation technique mainly used:
</t>
    </r>
    <r>
      <rPr>
        <i/>
        <sz val="10"/>
        <color theme="1"/>
        <rFont val="Open Sans"/>
        <family val="2"/>
      </rPr>
      <t>Seed
Graft
Other</t>
    </r>
  </si>
  <si>
    <t>G.07</t>
  </si>
  <si>
    <t xml:space="preserve">If other propagation technique, please specify. </t>
  </si>
  <si>
    <t>G.08</t>
  </si>
  <si>
    <t>If grafted, what is the rootstock (if known)?</t>
  </si>
  <si>
    <t>G.09</t>
  </si>
  <si>
    <r>
      <t xml:space="preserve">If grafted, what type of grafting is used:
</t>
    </r>
    <r>
      <rPr>
        <i/>
        <sz val="10"/>
        <color theme="1"/>
        <rFont val="Open Sans"/>
        <family val="2"/>
      </rPr>
      <t>Top graft
Patch bud graft
Graft on mature tree
Other</t>
    </r>
  </si>
  <si>
    <t>G.10</t>
  </si>
  <si>
    <t>If other type of grafting is used, please specify</t>
  </si>
  <si>
    <t>H. Information on the fermentation process and timing for the sample</t>
  </si>
  <si>
    <t>H.01</t>
  </si>
  <si>
    <r>
      <rPr>
        <b/>
        <sz val="10"/>
        <color theme="1"/>
        <rFont val="Open Sans"/>
        <family val="2"/>
      </rPr>
      <t xml:space="preserve">When was the fermentation started for this sample? </t>
    </r>
    <r>
      <rPr>
        <sz val="10"/>
        <color theme="1"/>
        <rFont val="Open Sans"/>
        <family val="2"/>
      </rPr>
      <t xml:space="preserve">(dd/mm/yyyy) </t>
    </r>
  </si>
  <si>
    <t>H.02</t>
  </si>
  <si>
    <r>
      <rPr>
        <b/>
        <sz val="10"/>
        <color theme="1"/>
        <rFont val="Open Sans"/>
        <family val="2"/>
      </rPr>
      <t xml:space="preserve">Where was the sample fermented? </t>
    </r>
    <r>
      <rPr>
        <sz val="10"/>
        <color theme="1"/>
        <rFont val="Open Sans"/>
        <family val="2"/>
      </rPr>
      <t xml:space="preserve">
</t>
    </r>
    <r>
      <rPr>
        <i/>
        <sz val="10"/>
        <color theme="1"/>
        <rFont val="Open Sans"/>
        <family val="2"/>
      </rPr>
      <t>On-farm
At Cooperative or association post-harvest center
On experimental station
Other</t>
    </r>
  </si>
  <si>
    <t>H.03</t>
  </si>
  <si>
    <t>H.04</t>
  </si>
  <si>
    <t>Time between harvest and pod breaking (in days)</t>
  </si>
  <si>
    <t>H.05</t>
  </si>
  <si>
    <r>
      <t xml:space="preserve">Pre-drying of wet beans before fermentation? </t>
    </r>
    <r>
      <rPr>
        <i/>
        <sz val="10"/>
        <color theme="1"/>
        <rFont val="Open Sans"/>
        <family val="2"/>
      </rPr>
      <t>Yes / No</t>
    </r>
  </si>
  <si>
    <t>H.06</t>
  </si>
  <si>
    <t xml:space="preserve">Weight of cacao sample collected for fermentation (Kg wet beans) </t>
  </si>
  <si>
    <t>H.07</t>
  </si>
  <si>
    <t>Duration of fermentation (days)</t>
  </si>
  <si>
    <t>H.08</t>
  </si>
  <si>
    <r>
      <rPr>
        <b/>
        <sz val="10"/>
        <color theme="1"/>
        <rFont val="Open Sans"/>
        <family val="2"/>
      </rPr>
      <t xml:space="preserve">Fermentation carried out in: </t>
    </r>
    <r>
      <rPr>
        <sz val="10"/>
        <color theme="1"/>
        <rFont val="Open Sans"/>
        <family val="2"/>
      </rPr>
      <t xml:space="preserve">
</t>
    </r>
    <r>
      <rPr>
        <i/>
        <sz val="10"/>
        <color theme="1"/>
        <rFont val="Open Sans"/>
        <family val="2"/>
      </rPr>
      <t>Wooden boxes
Heaps
In bags
Other</t>
    </r>
  </si>
  <si>
    <t>H.09</t>
  </si>
  <si>
    <t>H.10</t>
  </si>
  <si>
    <r>
      <rPr>
        <b/>
        <sz val="10"/>
        <color theme="1"/>
        <rFont val="Open Sans"/>
        <family val="2"/>
      </rPr>
      <t xml:space="preserve">Estimated weight of fermentation mass </t>
    </r>
    <r>
      <rPr>
        <sz val="10"/>
        <color theme="1"/>
        <rFont val="Open Sans"/>
        <family val="2"/>
      </rPr>
      <t>in 1 box, heap or bag (Kg wet beans).</t>
    </r>
  </si>
  <si>
    <t>H.11</t>
  </si>
  <si>
    <r>
      <rPr>
        <b/>
        <sz val="10"/>
        <color theme="1"/>
        <rFont val="Open Sans"/>
        <family val="2"/>
      </rPr>
      <t>Number of turns</t>
    </r>
    <r>
      <rPr>
        <sz val="10"/>
        <color theme="1"/>
        <rFont val="Open Sans"/>
        <family val="2"/>
      </rPr>
      <t xml:space="preserve"> during fermentation.</t>
    </r>
  </si>
  <si>
    <t>H.12</t>
  </si>
  <si>
    <r>
      <rPr>
        <b/>
        <sz val="10"/>
        <color theme="1"/>
        <rFont val="Open Sans"/>
        <family val="2"/>
      </rPr>
      <t>Number of days after fermentation started</t>
    </r>
    <r>
      <rPr>
        <sz val="10"/>
        <color theme="1"/>
        <rFont val="Open Sans"/>
        <family val="2"/>
      </rPr>
      <t xml:space="preserve"> when beans were turned (days).</t>
    </r>
  </si>
  <si>
    <t>H.13</t>
  </si>
  <si>
    <r>
      <rPr>
        <b/>
        <sz val="10"/>
        <color theme="1"/>
        <rFont val="Open Sans"/>
        <family val="2"/>
      </rPr>
      <t>Were any aromatic materials</t>
    </r>
    <r>
      <rPr>
        <sz val="10"/>
        <color theme="1"/>
        <rFont val="Open Sans"/>
        <family val="2"/>
      </rPr>
      <t xml:space="preserve">, fruit pulp or juice added? </t>
    </r>
    <r>
      <rPr>
        <i/>
        <sz val="10"/>
        <color theme="1"/>
        <rFont val="Open Sans"/>
        <family val="2"/>
      </rPr>
      <t>Yes / No</t>
    </r>
  </si>
  <si>
    <t>Note that samples from modified or artificial fermentations with addition of flavour material, fruit pulp or juices are not accepted.</t>
  </si>
  <si>
    <t>H.14</t>
  </si>
  <si>
    <t>EXPERIMENTAL SAMPLE ONLY - If micro-fermentation was done: weight of wet beans in netted bags placed in a fermentation mass (Kg wet beans)</t>
  </si>
  <si>
    <t>H.15</t>
  </si>
  <si>
    <t>EXPERIMENTAL SAMPLE ONLY - If micro-fermentation: weight of total cacao mass (Kg wet beans)</t>
  </si>
  <si>
    <t>H.16</t>
  </si>
  <si>
    <r>
      <rPr>
        <b/>
        <sz val="10"/>
        <color theme="1"/>
        <rFont val="Open Sans"/>
        <family val="2"/>
      </rPr>
      <t>Fermentation method:</t>
    </r>
    <r>
      <rPr>
        <sz val="10"/>
        <color theme="1"/>
        <rFont val="Open Sans"/>
        <family val="2"/>
      </rPr>
      <t xml:space="preserve">  The method described is how it is usually done in the region? Yes / No / Unknown</t>
    </r>
  </si>
  <si>
    <t>H.17</t>
  </si>
  <si>
    <t>If not, what is the main difference?</t>
  </si>
  <si>
    <t>I. Information on the drying process and timing for the sample</t>
  </si>
  <si>
    <t>I.01</t>
  </si>
  <si>
    <r>
      <rPr>
        <b/>
        <sz val="10"/>
        <color theme="1"/>
        <rFont val="Open Sans"/>
        <family val="2"/>
      </rPr>
      <t>When was the drying of the sample initiated?</t>
    </r>
    <r>
      <rPr>
        <sz val="10"/>
        <color theme="1"/>
        <rFont val="Open Sans"/>
        <family val="2"/>
      </rPr>
      <t xml:space="preserve"> (dd/mm/yyyy)</t>
    </r>
  </si>
  <si>
    <t>I.02</t>
  </si>
  <si>
    <r>
      <rPr>
        <b/>
        <sz val="10"/>
        <color theme="1"/>
        <rFont val="Open Sans"/>
        <family val="2"/>
      </rPr>
      <t xml:space="preserve">Where was the sample dried? </t>
    </r>
    <r>
      <rPr>
        <sz val="10"/>
        <color theme="1"/>
        <rFont val="Open Sans"/>
        <family val="2"/>
      </rPr>
      <t xml:space="preserve">
</t>
    </r>
    <r>
      <rPr>
        <i/>
        <sz val="10"/>
        <color theme="1"/>
        <rFont val="Open Sans"/>
        <family val="2"/>
      </rPr>
      <t>On-farm 
At Cooperative or association post-harvest center
On experimental station
Other</t>
    </r>
  </si>
  <si>
    <t>I.03</t>
  </si>
  <si>
    <t>I.04</t>
  </si>
  <si>
    <r>
      <t xml:space="preserve">Drying method(s) applied to this sample: </t>
    </r>
    <r>
      <rPr>
        <sz val="10"/>
        <color theme="1"/>
        <rFont val="Open Sans"/>
        <family val="2"/>
      </rPr>
      <t>You can select  multiple choices if a combination of methods was used (e.g. direct sun followed by indirect sun drying)</t>
    </r>
  </si>
  <si>
    <t>Direct sun drying – Yes / No</t>
  </si>
  <si>
    <t>Indirect sun drying (e.g. ventilated tunnel, greenhouse type) – Yes / No</t>
  </si>
  <si>
    <t>Artifical drying (or "mechanical" or "forced" drying) – Yes / No</t>
  </si>
  <si>
    <t>I.05</t>
  </si>
  <si>
    <t>If use of a combination of drying methods is used, please specify</t>
  </si>
  <si>
    <t>I.06</t>
  </si>
  <si>
    <r>
      <rPr>
        <b/>
        <sz val="10"/>
        <rFont val="Open Sans"/>
        <family val="2"/>
      </rPr>
      <t>Direct</t>
    </r>
    <r>
      <rPr>
        <sz val="10"/>
        <rFont val="Open Sans"/>
        <family val="2"/>
      </rPr>
      <t xml:space="preserve"> sun drying: Duration of direct sun drying process (days)</t>
    </r>
  </si>
  <si>
    <t>I.07</t>
  </si>
  <si>
    <r>
      <rPr>
        <b/>
        <sz val="10"/>
        <rFont val="Open Sans"/>
        <family val="2"/>
      </rPr>
      <t>Direct</t>
    </r>
    <r>
      <rPr>
        <sz val="10"/>
        <rFont val="Open Sans"/>
        <family val="2"/>
      </rPr>
      <t xml:space="preserve"> sun drying: What type of surface was the sample dried on? 
</t>
    </r>
    <r>
      <rPr>
        <i/>
        <sz val="10"/>
        <rFont val="Open Sans"/>
        <family val="2"/>
      </rPr>
      <t>Side of road/ asphalt
Cement floor
Wood
Bamboo
Metal
Other</t>
    </r>
  </si>
  <si>
    <t>I.08</t>
  </si>
  <si>
    <r>
      <rPr>
        <b/>
        <sz val="10"/>
        <rFont val="Open Sans"/>
        <family val="2"/>
      </rPr>
      <t>Direct</t>
    </r>
    <r>
      <rPr>
        <sz val="10"/>
        <rFont val="Open Sans"/>
        <family val="2"/>
      </rPr>
      <t xml:space="preserve"> sun drying: If other type of surface, please specify</t>
    </r>
  </si>
  <si>
    <t>I.09</t>
  </si>
  <si>
    <r>
      <rPr>
        <b/>
        <sz val="10"/>
        <rFont val="Open Sans"/>
        <family val="2"/>
      </rPr>
      <t>Direct</t>
    </r>
    <r>
      <rPr>
        <sz val="10"/>
        <rFont val="Open Sans"/>
        <family val="2"/>
      </rPr>
      <t xml:space="preserve"> sun drying: Thickness of bean layer on the drying surface (cm)</t>
    </r>
  </si>
  <si>
    <t>I.10</t>
  </si>
  <si>
    <r>
      <rPr>
        <b/>
        <sz val="10"/>
        <rFont val="Open Sans"/>
        <family val="2"/>
      </rPr>
      <t>Indirect</t>
    </r>
    <r>
      <rPr>
        <sz val="10"/>
        <rFont val="Open Sans"/>
        <family val="2"/>
      </rPr>
      <t xml:space="preserve"> sun drying: Duration of indirect sun drying (days)?</t>
    </r>
  </si>
  <si>
    <t>I.11</t>
  </si>
  <si>
    <r>
      <rPr>
        <b/>
        <sz val="10"/>
        <rFont val="Open Sans"/>
        <family val="2"/>
      </rPr>
      <t>Indirect</t>
    </r>
    <r>
      <rPr>
        <sz val="10"/>
        <rFont val="Open Sans"/>
        <family val="2"/>
      </rPr>
      <t xml:space="preserve"> sun drying: What type of surface was the sample dried on. 
</t>
    </r>
    <r>
      <rPr>
        <i/>
        <sz val="10"/>
        <rFont val="Open Sans"/>
        <family val="2"/>
      </rPr>
      <t>Cement floor
Wood
Bamboo
Metal
Other</t>
    </r>
  </si>
  <si>
    <t>I.12</t>
  </si>
  <si>
    <r>
      <rPr>
        <b/>
        <sz val="10"/>
        <rFont val="Open Sans"/>
        <family val="2"/>
      </rPr>
      <t>Indirect</t>
    </r>
    <r>
      <rPr>
        <sz val="10"/>
        <rFont val="Open Sans"/>
        <family val="2"/>
      </rPr>
      <t xml:space="preserve"> sun drying: If other, please specify</t>
    </r>
  </si>
  <si>
    <t>I.13</t>
  </si>
  <si>
    <r>
      <rPr>
        <b/>
        <sz val="10"/>
        <rFont val="Open Sans"/>
        <family val="2"/>
      </rPr>
      <t>Indirect</t>
    </r>
    <r>
      <rPr>
        <sz val="10"/>
        <rFont val="Open Sans"/>
        <family val="2"/>
      </rPr>
      <t xml:space="preserve"> sun drying: Thickness of bean layer on the drying surface (cm)</t>
    </r>
  </si>
  <si>
    <t>I.14</t>
  </si>
  <si>
    <r>
      <rPr>
        <b/>
        <sz val="10"/>
        <rFont val="Open Sans"/>
        <family val="2"/>
      </rPr>
      <t>Indirect</t>
    </r>
    <r>
      <rPr>
        <sz val="10"/>
        <rFont val="Open Sans"/>
        <family val="2"/>
      </rPr>
      <t xml:space="preserve"> sun drying: Please describe the construction of the solar dryer.</t>
    </r>
  </si>
  <si>
    <t>I.15</t>
  </si>
  <si>
    <r>
      <rPr>
        <b/>
        <sz val="10"/>
        <rFont val="Open Sans"/>
        <family val="2"/>
      </rPr>
      <t>Artificial</t>
    </r>
    <r>
      <rPr>
        <sz val="10"/>
        <rFont val="Open Sans"/>
        <family val="2"/>
      </rPr>
      <t xml:space="preserve"> drying (“mechanical” or “forced”): Duration of artificial drying (days)?</t>
    </r>
  </si>
  <si>
    <t>I.16</t>
  </si>
  <si>
    <r>
      <rPr>
        <b/>
        <sz val="10"/>
        <rFont val="Open Sans"/>
        <family val="2"/>
      </rPr>
      <t>Artificial</t>
    </r>
    <r>
      <rPr>
        <sz val="10"/>
        <rFont val="Open Sans"/>
        <family val="2"/>
      </rPr>
      <t xml:space="preserve"> drying: Thickness of the bean layer (cm)</t>
    </r>
  </si>
  <si>
    <t>I.17</t>
  </si>
  <si>
    <r>
      <rPr>
        <b/>
        <sz val="10"/>
        <rFont val="Open Sans"/>
        <family val="2"/>
      </rPr>
      <t>Artificial</t>
    </r>
    <r>
      <rPr>
        <sz val="10"/>
        <rFont val="Open Sans"/>
        <family val="2"/>
      </rPr>
      <t xml:space="preserve"> drying: Type of dryer used: 
</t>
    </r>
    <r>
      <rPr>
        <i/>
        <sz val="10"/>
        <rFont val="Open Sans"/>
        <family val="2"/>
      </rPr>
      <t>Tray and fire
Samoa type 
Other</t>
    </r>
  </si>
  <si>
    <t>I.18</t>
  </si>
  <si>
    <r>
      <rPr>
        <b/>
        <sz val="10"/>
        <rFont val="Open Sans"/>
        <family val="2"/>
      </rPr>
      <t>Artificial</t>
    </r>
    <r>
      <rPr>
        <sz val="10"/>
        <rFont val="Open Sans"/>
        <family val="2"/>
      </rPr>
      <t xml:space="preserve"> drying: If other type of drier, which?</t>
    </r>
  </si>
  <si>
    <t>I.19</t>
  </si>
  <si>
    <r>
      <rPr>
        <b/>
        <sz val="10"/>
        <rFont val="Open Sans"/>
        <family val="2"/>
      </rPr>
      <t>Artificial</t>
    </r>
    <r>
      <rPr>
        <sz val="10"/>
        <rFont val="Open Sans"/>
        <family val="2"/>
      </rPr>
      <t xml:space="preserve"> drying: Source of heat used:
</t>
    </r>
    <r>
      <rPr>
        <i/>
        <sz val="10"/>
        <rFont val="Open Sans"/>
        <family val="2"/>
      </rPr>
      <t>Wood 
Waste
Gas
Fuel
Other</t>
    </r>
  </si>
  <si>
    <t>I.20</t>
  </si>
  <si>
    <r>
      <rPr>
        <b/>
        <sz val="10"/>
        <rFont val="Open Sans"/>
        <family val="2"/>
      </rPr>
      <t>Artificial</t>
    </r>
    <r>
      <rPr>
        <sz val="10"/>
        <rFont val="Open Sans"/>
        <family val="2"/>
      </rPr>
      <t xml:space="preserve"> drying: If other sources of heat used, please specify</t>
    </r>
  </si>
  <si>
    <t>I.21</t>
  </si>
  <si>
    <r>
      <rPr>
        <b/>
        <sz val="10"/>
        <color theme="1"/>
        <rFont val="Open Sans"/>
        <family val="2"/>
      </rPr>
      <t xml:space="preserve">Duration of total drying process </t>
    </r>
    <r>
      <rPr>
        <sz val="10"/>
        <color theme="1"/>
        <rFont val="Open Sans"/>
        <family val="2"/>
      </rPr>
      <t>(days)</t>
    </r>
    <r>
      <rPr>
        <b/>
        <sz val="10"/>
        <color theme="1"/>
        <rFont val="Open Sans"/>
        <family val="2"/>
      </rPr>
      <t>, calculated from answers above</t>
    </r>
  </si>
  <si>
    <t>I.22</t>
  </si>
  <si>
    <r>
      <rPr>
        <b/>
        <sz val="10"/>
        <color theme="1"/>
        <rFont val="Open Sans"/>
        <family val="2"/>
      </rPr>
      <t>Drying method(s):</t>
    </r>
    <r>
      <rPr>
        <sz val="10"/>
        <color theme="1"/>
        <rFont val="Open Sans"/>
        <family val="2"/>
      </rPr>
      <t xml:space="preserve"> The method described is how it is usually done in the region?</t>
    </r>
    <r>
      <rPr>
        <i/>
        <sz val="10"/>
        <color theme="1"/>
        <rFont val="Open Sans"/>
        <family val="2"/>
      </rPr>
      <t xml:space="preserve"> Yes / No / Unknown</t>
    </r>
  </si>
  <si>
    <t>I.23</t>
  </si>
  <si>
    <t>J. Physical quality evaluation of the bean samples and storage</t>
  </si>
  <si>
    <t>J.01</t>
  </si>
  <si>
    <r>
      <rPr>
        <b/>
        <sz val="10"/>
        <color theme="1"/>
        <rFont val="Open Sans"/>
        <family val="2"/>
      </rPr>
      <t>Has a cut test been done</t>
    </r>
    <r>
      <rPr>
        <sz val="10"/>
        <color theme="1"/>
        <rFont val="Open Sans"/>
        <family val="2"/>
      </rPr>
      <t>?</t>
    </r>
    <r>
      <rPr>
        <i/>
        <sz val="10"/>
        <color theme="1"/>
        <rFont val="Open Sans"/>
        <family val="2"/>
      </rPr>
      <t xml:space="preserve"> Yes /  No / Unknown</t>
    </r>
  </si>
  <si>
    <t>J.02</t>
  </si>
  <si>
    <t>If yes, what % of slaty beans?</t>
  </si>
  <si>
    <t>J.03</t>
  </si>
  <si>
    <t>If yes, % of violet beans/not fermented?</t>
  </si>
  <si>
    <t>J.04</t>
  </si>
  <si>
    <t>If yes, % of violet-brown beans/semi-fermented?</t>
  </si>
  <si>
    <t>J.05</t>
  </si>
  <si>
    <t>If yes, % of brown beans?</t>
  </si>
  <si>
    <t>J.06</t>
  </si>
  <si>
    <r>
      <rPr>
        <b/>
        <sz val="10"/>
        <color theme="1"/>
        <rFont val="Open Sans"/>
        <family val="2"/>
      </rPr>
      <t>Moisture content of beans</t>
    </r>
    <r>
      <rPr>
        <sz val="10"/>
        <color theme="1"/>
        <rFont val="Open Sans"/>
        <family val="2"/>
      </rPr>
      <t xml:space="preserve"> (%)</t>
    </r>
  </si>
  <si>
    <t>J.07</t>
  </si>
  <si>
    <r>
      <rPr>
        <b/>
        <sz val="10"/>
        <color theme="1"/>
        <rFont val="Open Sans"/>
        <family val="2"/>
      </rPr>
      <t>Temperature of sample storage</t>
    </r>
    <r>
      <rPr>
        <sz val="10"/>
        <color theme="1"/>
        <rFont val="Open Sans"/>
        <family val="2"/>
      </rPr>
      <t xml:space="preserve"> (degrees Celsius °C)</t>
    </r>
  </si>
  <si>
    <t>J.08</t>
  </si>
  <si>
    <r>
      <rPr>
        <b/>
        <sz val="10"/>
        <color theme="1"/>
        <rFont val="Open Sans"/>
        <family val="2"/>
      </rPr>
      <t xml:space="preserve">Relative humidity of sample storage’s place </t>
    </r>
    <r>
      <rPr>
        <sz val="10"/>
        <color theme="1"/>
        <rFont val="Open Sans"/>
        <family val="2"/>
      </rPr>
      <t>(%)</t>
    </r>
  </si>
  <si>
    <t>J.09</t>
  </si>
  <si>
    <r>
      <rPr>
        <b/>
        <sz val="10"/>
        <color theme="1"/>
        <rFont val="Open Sans"/>
        <family val="2"/>
      </rPr>
      <t>Any pest control carried out during storage</t>
    </r>
    <r>
      <rPr>
        <sz val="10"/>
        <color theme="1"/>
        <rFont val="Open Sans"/>
        <family val="2"/>
      </rPr>
      <t>?</t>
    </r>
    <r>
      <rPr>
        <i/>
        <sz val="10"/>
        <color theme="1"/>
        <rFont val="Open Sans"/>
        <family val="2"/>
      </rPr>
      <t xml:space="preserve"> Yes / No / Unknown</t>
    </r>
  </si>
  <si>
    <t>K. Other comments</t>
  </si>
  <si>
    <t>K.01</t>
  </si>
  <si>
    <t>Add any comments on sample if needed</t>
  </si>
  <si>
    <t>ACCEPTANCE OF TERMS OF USE OF DATA AND CACAO SAMPLES SUBMITTED</t>
  </si>
  <si>
    <t>By submitting cacao bean samples and associated data to the 2027 Edition of the Cacao of Excellence Awards, producers grant permission to Cacao of Excellence to use the samples and data as stated in the General info - disclaimer tab of this document.</t>
  </si>
  <si>
    <t>Prix Cacao d'Excellence – Edition 2027</t>
  </si>
  <si>
    <t>Cellules incomplètes
(pour Excel)</t>
  </si>
  <si>
    <t>Formulaire de données pour chaque échantillon de fèves de cacao</t>
  </si>
  <si>
    <t>État d'achèvement du formulaire de données (pour Excel) - devient vert une fois complété</t>
  </si>
  <si>
    <t>Description des données</t>
  </si>
  <si>
    <t>Réponse</t>
  </si>
  <si>
    <t>A. Informations sur l'échantillon</t>
  </si>
  <si>
    <r>
      <rPr>
        <b/>
        <sz val="10"/>
        <color theme="1"/>
        <rFont val="Open Sans"/>
        <family val="2"/>
      </rPr>
      <t xml:space="preserve">Origine de l’échantillon </t>
    </r>
    <r>
      <rPr>
        <sz val="10"/>
        <color theme="1"/>
        <rFont val="Open Sans"/>
        <family val="2"/>
      </rPr>
      <t>:</t>
    </r>
  </si>
  <si>
    <t>Sélectionner une origine</t>
  </si>
  <si>
    <r>
      <rPr>
        <b/>
        <sz val="10"/>
        <color theme="1"/>
        <rFont val="Open Sans"/>
        <family val="2"/>
      </rPr>
      <t xml:space="preserve">Numéro de l'échantillon </t>
    </r>
    <r>
      <rPr>
        <sz val="10"/>
        <color theme="1"/>
        <rFont val="Open Sans"/>
        <family val="2"/>
      </rPr>
      <t>: Code d'identification de l'échantillon de cacao par le producteur ou le Comité National d’Organisation.</t>
    </r>
  </si>
  <si>
    <r>
      <rPr>
        <b/>
        <sz val="10"/>
        <color theme="1"/>
        <rFont val="Open Sans"/>
        <family val="2"/>
      </rPr>
      <t>Type d'échantillon</t>
    </r>
    <r>
      <rPr>
        <sz val="10"/>
        <color theme="1"/>
        <rFont val="Open Sans"/>
        <family val="2"/>
      </rPr>
      <t xml:space="preserve"> : Commercial ou expérimental ?</t>
    </r>
  </si>
  <si>
    <r>
      <rPr>
        <b/>
        <sz val="10"/>
        <color theme="1"/>
        <rFont val="Open Sans"/>
        <family val="2"/>
      </rPr>
      <t>Si expérimental</t>
    </r>
    <r>
      <rPr>
        <sz val="10"/>
        <color theme="1"/>
        <rFont val="Open Sans"/>
        <family val="2"/>
      </rPr>
      <t xml:space="preserve">, de quel type d’échantillon s’agit-il ? </t>
    </r>
    <r>
      <rPr>
        <i/>
        <sz val="10"/>
        <color theme="1"/>
        <rFont val="Open Sans"/>
        <family val="2"/>
      </rPr>
      <t xml:space="preserve">
Nouvelle variété
Accessions d'une banque génétique
Variété locale
Nouvelle méthode de production
Autre type</t>
    </r>
  </si>
  <si>
    <t>Si autre type d'échantillon expérimental, veuillez le décrire.</t>
  </si>
  <si>
    <t>B. Producteur de l’échantillons</t>
  </si>
  <si>
    <r>
      <rPr>
        <b/>
        <sz val="10"/>
        <color theme="1"/>
        <rFont val="Open Sans"/>
        <family val="2"/>
      </rPr>
      <t>Type de producteur:</t>
    </r>
    <r>
      <rPr>
        <sz val="10"/>
        <color theme="1"/>
        <rFont val="Open Sans"/>
        <family val="2"/>
      </rPr>
      <t xml:space="preserve">
</t>
    </r>
    <r>
      <rPr>
        <i/>
        <sz val="10"/>
        <color theme="1"/>
        <rFont val="Open Sans"/>
        <family val="2"/>
      </rPr>
      <t>Producteur individuel
Association de producteurs 
Coopérative
Centre de recherche
Plantation de cacao
Multi-acteurs ou autre</t>
    </r>
  </si>
  <si>
    <t>Sélectionnez le type de producteur</t>
  </si>
  <si>
    <t>Si multi-acteurs ou autre, veuillez préciser.</t>
  </si>
  <si>
    <t>Pour une coopérative ou une association : Nom complet</t>
  </si>
  <si>
    <t>Pour une coopérative ou une association : Combien de producteurs sont membres?</t>
  </si>
  <si>
    <t xml:space="preserve">Pour une coopérative ou une association : L'échantillon est-il un mélange de cacao provenant de plusieurs membres, ou d'un seul membre producteur ? </t>
  </si>
  <si>
    <t>Pour une coopérative ou une association, si l'échantillon est un mélange de cacao provenant de plusieurs membres : Combien de producteurs cet échantillon représente-t-il ?</t>
  </si>
  <si>
    <t>Pour une coopérative ou une association, si l'échantillon est un mélange de cacao provenant de plusieurs membres : Combien de ces producteurs sont des femmes ?</t>
  </si>
  <si>
    <t>Pour une coopérative ou une association, si l'échantillon est un mélange de cacao provenant de plusieurs membres : combien de ces producteurs sont des hommes ?</t>
  </si>
  <si>
    <t>Pour la coopérative ou l'association, si l'échantillon a été produit par un seul membre : Prénom du membre</t>
  </si>
  <si>
    <t>Pour la coopérative ou l'association, si l'échantillon a été produit par un seul membre : Nom de famille du membre</t>
  </si>
  <si>
    <t>Pour un centre de recherche, une plantation de cacao, ou autre type : Nom complet</t>
  </si>
  <si>
    <t>Pour un centre de recherche, une plantation de cacao, ou autre type : Combien d'employés cet échantillon représente-t-il ?</t>
  </si>
  <si>
    <t>Pour un centre de recherche, une plantation de cacao, ou autre type : Quel % de femmes ?</t>
  </si>
  <si>
    <t>Pour un centre de recherche, une plantation de cacao, ou autre type : Quel % d'hommes ?</t>
  </si>
  <si>
    <t>Pour les producteurs individuels : Prénom</t>
  </si>
  <si>
    <t>Pour les producteurs individuels : Nom de famille</t>
  </si>
  <si>
    <r>
      <t>Nom officiel représentant cet échantillon de cacao (</t>
    </r>
    <r>
      <rPr>
        <b/>
        <sz val="10"/>
        <color theme="1"/>
        <rFont val="Open Sans"/>
        <family val="2"/>
      </rPr>
      <t>déterminé à partir des réponses ci-dessus</t>
    </r>
    <r>
      <rPr>
        <sz val="10"/>
        <color theme="1"/>
        <rFont val="Open Sans"/>
        <family val="2"/>
      </rPr>
      <t>)</t>
    </r>
  </si>
  <si>
    <t>Si l'échantillon provient de plusieurs plantations dans des endroits différents, indiquez l'endroit où ils ont été transformés ensemble (par exemple, centre de traitement post-récolte coopératif) dans les champs ci-dessous :</t>
  </si>
  <si>
    <t>Localisation - adresse locale/rue :</t>
  </si>
  <si>
    <t>Localisation - ville :</t>
  </si>
  <si>
    <t>Localisation - district :</t>
  </si>
  <si>
    <t>Localisation - région :</t>
  </si>
  <si>
    <t>Localisation -  coordonnées GPS - latitude (exemple : 10.1234) :</t>
  </si>
  <si>
    <t>Localisation - coordonnées GPS - longitude (exemple : -100.1234) :</t>
  </si>
  <si>
    <t>C. Details de contact du  producteur ou représentant autorisé</t>
  </si>
  <si>
    <r>
      <rPr>
        <b/>
        <sz val="10"/>
        <color theme="1"/>
        <rFont val="Open Sans"/>
        <family val="2"/>
      </rPr>
      <t>Type de contact du producteur :</t>
    </r>
    <r>
      <rPr>
        <sz val="10"/>
        <color theme="1"/>
        <rFont val="Open Sans"/>
        <family val="2"/>
      </rPr>
      <t xml:space="preserve">
</t>
    </r>
    <r>
      <rPr>
        <i/>
        <sz val="10"/>
        <color theme="1"/>
        <rFont val="Open Sans"/>
        <family val="2"/>
      </rPr>
      <t>Le producteur individuel de l'échantillon
Représentant d'une coopérative, association, plantation de cacao, station de recherche ou autre organisation
Représentant autorisé du producteur</t>
    </r>
  </si>
  <si>
    <t>Sélectionner le type de contact</t>
  </si>
  <si>
    <t>S'il s'agit d'un représentant autorisé du producteur, veuillez préciser.</t>
  </si>
  <si>
    <t>Contact du producteur - Prénom</t>
  </si>
  <si>
    <t>Contact du producteur - Nom de famille</t>
  </si>
  <si>
    <t>Contact du producteur - Adresse électronique 1</t>
  </si>
  <si>
    <t>Contact du producteur - Adresse électronique 2</t>
  </si>
  <si>
    <t>Contact du producteur - Adresse électronique 3</t>
  </si>
  <si>
    <t>Contact du producteur - Numéro de téléphone 1</t>
  </si>
  <si>
    <t>Contact du producteur - Numéro de téléphone 2</t>
  </si>
  <si>
    <t>Contact du producteur - Numéro de téléphone 3</t>
  </si>
  <si>
    <t>D. Expéditeur de l'échantillon - Personne responsable de la soumission de l'échantillon à Cacao d'Excellence</t>
  </si>
  <si>
    <r>
      <rPr>
        <b/>
        <sz val="10"/>
        <color theme="1"/>
        <rFont val="Open Sans"/>
        <family val="2"/>
      </rPr>
      <t xml:space="preserve">Date d'envoi des informations </t>
    </r>
    <r>
      <rPr>
        <sz val="10"/>
        <color theme="1"/>
        <rFont val="Open Sans"/>
        <family val="2"/>
      </rPr>
      <t>(jj/mm/aaaa)</t>
    </r>
  </si>
  <si>
    <t>Expéditeur - Prénom</t>
  </si>
  <si>
    <t>Expéditeur -Nom de famille</t>
  </si>
  <si>
    <t>Expéditeur - Organisation</t>
  </si>
  <si>
    <t>Expéditeur -Adresse électronique 1</t>
  </si>
  <si>
    <t>Expéditeur -Adresse électronique 2</t>
  </si>
  <si>
    <t>Expéditeur -Adresse électronique 3</t>
  </si>
  <si>
    <t>Expéditeur - Numéro de téléphone 1</t>
  </si>
  <si>
    <t>Expéditeur - Numéro de téléphone 2</t>
  </si>
  <si>
    <t>Expéditeur - Numéro de téléphone 3</t>
  </si>
  <si>
    <t>Informations complémentaires sur l'expéditeur</t>
  </si>
  <si>
    <t>E. Pour les échantillons d'un/e producteur/trice : ménage et sources de revenus</t>
  </si>
  <si>
    <t>Ménage - Taille - combien de personnes font partie du ménage ?</t>
  </si>
  <si>
    <t>Ménage - combien sont des femmes ?</t>
  </si>
  <si>
    <t>Ménage - combien sont des hommes ?</t>
  </si>
  <si>
    <t>Ménage - Combien de membres sont impliqués dans les activités de production de cacao ?</t>
  </si>
  <si>
    <t>Combien de personnes sont employées pour travailler dans les activités de production de cacao ?</t>
  </si>
  <si>
    <t>Le ménage a-t-il d'autres activités agricoles sources de revenus que la production de cacao ? Oui / Non</t>
  </si>
  <si>
    <t>Si oui, quelles sont ces activités (par exemple, quelles cultures, élevage etc.) ?</t>
  </si>
  <si>
    <t>Le ménage a-t-il d'autres activités source de revenus non agricoles ? Oui / Non</t>
  </si>
  <si>
    <t>Si oui, quelles sont ces activités ?</t>
  </si>
  <si>
    <t>Quel serait le pourcentage approximatif des revenus tirés de l'activité de production de cacao ?</t>
  </si>
  <si>
    <t>Faites-vous partie d'une association ou d'une coopérative de producteurs ? Oui / Non</t>
  </si>
  <si>
    <t>Si oui, veuillez indiquer le nom de l'association ou de la coopérative.</t>
  </si>
  <si>
    <t>F. Description de l'exploitation et des pratiques agricoles</t>
  </si>
  <si>
    <r>
      <rPr>
        <b/>
        <sz val="10"/>
        <color theme="1"/>
        <rFont val="Open Sans"/>
        <family val="2"/>
      </rPr>
      <t>Taille de la ferme d'où provient l'échantillon</t>
    </r>
    <r>
      <rPr>
        <sz val="10"/>
        <color theme="1"/>
        <rFont val="Open Sans"/>
        <family val="2"/>
      </rPr>
      <t>, en hectares (ha) - si l'échantillon provient de plusieurs endroits, donnez une approximation de la superficie totale, en hectares (ha)</t>
    </r>
  </si>
  <si>
    <r>
      <rPr>
        <b/>
        <sz val="10"/>
        <color theme="1"/>
        <rFont val="Open Sans"/>
        <family val="2"/>
      </rPr>
      <t>Numéro de la (des) parcelle(s)</t>
    </r>
    <r>
      <rPr>
        <sz val="10"/>
        <color theme="1"/>
        <rFont val="Open Sans"/>
        <family val="2"/>
      </rPr>
      <t xml:space="preserve"> de la ferme représentée(s) par l'échantillon (si pertinent) </t>
    </r>
  </si>
  <si>
    <r>
      <rPr>
        <b/>
        <sz val="10"/>
        <color theme="1"/>
        <rFont val="Open Sans"/>
        <family val="2"/>
      </rPr>
      <t>Densité de cacaoyers dans la ferme</t>
    </r>
    <r>
      <rPr>
        <sz val="10"/>
        <color theme="1"/>
        <rFont val="Open Sans"/>
        <family val="2"/>
      </rPr>
      <t xml:space="preserve"> d'où provient l'échantillon (cacaoyers/ha) - si l'échantillon provient de plusieurs endroits, donnez une approximation de la densité moyenne (cacaoyers/ha)</t>
    </r>
  </si>
  <si>
    <r>
      <rPr>
        <b/>
        <sz val="10"/>
        <color theme="1"/>
        <rFont val="Open Sans"/>
        <family val="2"/>
      </rPr>
      <t xml:space="preserve">Productivité de la ferme </t>
    </r>
    <r>
      <rPr>
        <sz val="10"/>
        <color theme="1"/>
        <rFont val="Open Sans"/>
        <family val="2"/>
      </rPr>
      <t>d'où provient l'échantillon, en Kg de fèves seches/ha/an</t>
    </r>
  </si>
  <si>
    <r>
      <rPr>
        <b/>
        <sz val="10"/>
        <color theme="1"/>
        <rFont val="Open Sans"/>
        <family val="2"/>
      </rPr>
      <t>Si échantillon commercial</t>
    </r>
    <r>
      <rPr>
        <sz val="10"/>
        <color theme="1"/>
        <rFont val="Open Sans"/>
        <family val="2"/>
      </rPr>
      <t>, quelle est la quantité de fèves de cacao (tonnes/an) de la même origine qui peut être reproduite avec une qualité similaire les années suivantes ?</t>
    </r>
  </si>
  <si>
    <r>
      <rPr>
        <b/>
        <sz val="10"/>
        <color theme="1"/>
        <rFont val="Open Sans"/>
        <family val="2"/>
      </rPr>
      <t>Âge moyen des arbres</t>
    </r>
    <r>
      <rPr>
        <sz val="10"/>
        <color theme="1"/>
        <rFont val="Open Sans"/>
        <family val="2"/>
      </rPr>
      <t xml:space="preserve"> sur lesquels l'échantillon a été prélevé (années)</t>
    </r>
  </si>
  <si>
    <r>
      <rPr>
        <b/>
        <sz val="10"/>
        <color theme="1"/>
        <rFont val="Open Sans"/>
        <family val="2"/>
      </rPr>
      <t>Début de la saison sèche</t>
    </r>
    <r>
      <rPr>
        <sz val="10"/>
        <color theme="1"/>
        <rFont val="Open Sans"/>
        <family val="2"/>
      </rPr>
      <t xml:space="preserve"> (mois de l'année)</t>
    </r>
  </si>
  <si>
    <r>
      <rPr>
        <b/>
        <sz val="10"/>
        <color theme="1"/>
        <rFont val="Open Sans"/>
        <family val="2"/>
      </rPr>
      <t>Fin de la saison sèche</t>
    </r>
    <r>
      <rPr>
        <sz val="10"/>
        <color theme="1"/>
        <rFont val="Open Sans"/>
        <family val="2"/>
      </rPr>
      <t xml:space="preserve"> (mois de l'année)</t>
    </r>
  </si>
  <si>
    <r>
      <rPr>
        <b/>
        <sz val="10"/>
        <color theme="1"/>
        <rFont val="Open Sans"/>
        <family val="2"/>
      </rPr>
      <t>Début de la période principale de récolte</t>
    </r>
    <r>
      <rPr>
        <sz val="10"/>
        <color theme="1"/>
        <rFont val="Open Sans"/>
        <family val="2"/>
      </rPr>
      <t xml:space="preserve"> (mois de l'année)</t>
    </r>
  </si>
  <si>
    <r>
      <rPr>
        <b/>
        <sz val="10"/>
        <color theme="1"/>
        <rFont val="Open Sans"/>
        <family val="2"/>
      </rPr>
      <t xml:space="preserve">Fin de la principale période de récolte </t>
    </r>
    <r>
      <rPr>
        <sz val="10"/>
        <color theme="1"/>
        <rFont val="Open Sans"/>
        <family val="2"/>
      </rPr>
      <t>(mois de l'année)</t>
    </r>
  </si>
  <si>
    <r>
      <rPr>
        <b/>
        <sz val="10"/>
        <color theme="1"/>
        <rFont val="Open Sans"/>
        <family val="2"/>
      </rPr>
      <t xml:space="preserve">Type de pratiques agricoles : </t>
    </r>
    <r>
      <rPr>
        <sz val="10"/>
        <color theme="1"/>
        <rFont val="Open Sans"/>
        <family val="2"/>
      </rPr>
      <t xml:space="preserve">
</t>
    </r>
    <r>
      <rPr>
        <i/>
        <sz val="10"/>
        <color theme="1"/>
        <rFont val="Open Sans"/>
        <family val="2"/>
      </rPr>
      <t>Gestion traditionnelle 
Plantation intensive 
Système agroforestier 
Autre</t>
    </r>
  </si>
  <si>
    <t>Si autre, veuillez préciser.</t>
  </si>
  <si>
    <r>
      <rPr>
        <b/>
        <sz val="10"/>
        <color theme="1"/>
        <rFont val="Open Sans"/>
        <family val="2"/>
      </rPr>
      <t xml:space="preserve">Type de certification : </t>
    </r>
    <r>
      <rPr>
        <sz val="10"/>
        <color theme="1"/>
        <rFont val="Open Sans"/>
        <family val="2"/>
      </rPr>
      <t xml:space="preserve">
</t>
    </r>
    <r>
      <rPr>
        <i/>
        <sz val="10"/>
        <color theme="1"/>
        <rFont val="Open Sans"/>
        <family val="2"/>
      </rPr>
      <t xml:space="preserve">Aucune 
Certification biologique 
Rainforest Alliance 
UTZ 
Fairtrade 
Autre
</t>
    </r>
    <r>
      <rPr>
        <b/>
        <i/>
        <sz val="10"/>
        <color theme="1"/>
        <rFont val="Open Sans"/>
        <family val="2"/>
      </rPr>
      <t>Veuillez inclure une copie du certificat.</t>
    </r>
  </si>
  <si>
    <r>
      <rPr>
        <b/>
        <sz val="10"/>
        <color theme="1"/>
        <rFont val="Open Sans"/>
        <family val="2"/>
      </rPr>
      <t>Utilisation d'engrais ?</t>
    </r>
    <r>
      <rPr>
        <sz val="10"/>
        <color theme="1"/>
        <rFont val="Open Sans"/>
        <family val="2"/>
      </rPr>
      <t xml:space="preserve"> Oui / Non</t>
    </r>
  </si>
  <si>
    <t>Si vous utilisez des engrais, veuillez préciser de quel type il s'agit.</t>
  </si>
  <si>
    <r>
      <rPr>
        <b/>
        <sz val="10"/>
        <color theme="1"/>
        <rFont val="Open Sans"/>
        <family val="2"/>
      </rPr>
      <t>Utilisation de pesticides ?</t>
    </r>
    <r>
      <rPr>
        <sz val="10"/>
        <color theme="1"/>
        <rFont val="Open Sans"/>
        <family val="2"/>
      </rPr>
      <t xml:space="preserve"> Oui / Non</t>
    </r>
  </si>
  <si>
    <t>Si utilisation de pesticides, quels produits ?</t>
  </si>
  <si>
    <r>
      <rPr>
        <b/>
        <sz val="10"/>
        <color theme="1"/>
        <rFont val="Open Sans"/>
        <family val="2"/>
      </rPr>
      <t>Utilisation d'arbres d'ombrage permanents ?</t>
    </r>
    <r>
      <rPr>
        <sz val="10"/>
        <color theme="1"/>
        <rFont val="Open Sans"/>
        <family val="2"/>
      </rPr>
      <t xml:space="preserve"> Oui / Non</t>
    </r>
  </si>
  <si>
    <t>Si oui, nom de l'espèce d'arbre d'ombrage dominante.</t>
  </si>
  <si>
    <t>G. Origine génétique de l'échantillon et techniques de propagation</t>
  </si>
  <si>
    <r>
      <rPr>
        <b/>
        <sz val="10"/>
        <color theme="1"/>
        <rFont val="Open Sans"/>
        <family val="2"/>
      </rPr>
      <t>Nom(s) local de la variété</t>
    </r>
    <r>
      <rPr>
        <sz val="10"/>
        <color theme="1"/>
        <rFont val="Open Sans"/>
        <family val="2"/>
      </rPr>
      <t xml:space="preserve"> de cacao</t>
    </r>
  </si>
  <si>
    <r>
      <rPr>
        <b/>
        <sz val="10"/>
        <color theme="1"/>
        <rFont val="Open Sans"/>
        <family val="2"/>
      </rPr>
      <t xml:space="preserve">Origine génétique dominante de la variété : </t>
    </r>
    <r>
      <rPr>
        <sz val="10"/>
        <color theme="1"/>
        <rFont val="Open Sans"/>
        <family val="2"/>
      </rPr>
      <t xml:space="preserve">
</t>
    </r>
    <r>
      <rPr>
        <i/>
        <sz val="10"/>
        <color theme="1"/>
        <rFont val="Open Sans"/>
        <family val="2"/>
      </rPr>
      <t>Criollo (culture traditionnelle ou similaire)
Trinitario
Forastero 
Nacional 
Autre type</t>
    </r>
  </si>
  <si>
    <r>
      <rPr>
        <b/>
        <sz val="10"/>
        <color theme="1"/>
        <rFont val="Open Sans"/>
        <family val="2"/>
      </rPr>
      <t>Si autre type</t>
    </r>
    <r>
      <rPr>
        <sz val="10"/>
        <color theme="1"/>
        <rFont val="Open Sans"/>
        <family val="2"/>
      </rPr>
      <t>, veuillez préciser.</t>
    </r>
  </si>
  <si>
    <r>
      <rPr>
        <b/>
        <sz val="10"/>
        <color theme="1"/>
        <rFont val="Open Sans"/>
        <family val="2"/>
      </rPr>
      <t>Si c’est un hybride</t>
    </r>
    <r>
      <rPr>
        <sz val="10"/>
        <color theme="1"/>
        <rFont val="Open Sans"/>
        <family val="2"/>
      </rPr>
      <t>, quels sont les noms des parents (mère x père) ?</t>
    </r>
  </si>
  <si>
    <r>
      <rPr>
        <b/>
        <sz val="10"/>
        <color theme="1"/>
        <rFont val="Open Sans"/>
        <family val="2"/>
      </rPr>
      <t>Si l’échantillon est expérimental</t>
    </r>
    <r>
      <rPr>
        <sz val="10"/>
        <color theme="1"/>
        <rFont val="Open Sans"/>
        <family val="2"/>
      </rPr>
      <t>, décrivez l'origine génétique.</t>
    </r>
  </si>
  <si>
    <r>
      <rPr>
        <b/>
        <sz val="10"/>
        <color theme="1"/>
        <rFont val="Open Sans"/>
        <family val="2"/>
      </rPr>
      <t>Technique de propagation des arbres principalement utilisée :</t>
    </r>
    <r>
      <rPr>
        <sz val="10"/>
        <color theme="1"/>
        <rFont val="Open Sans"/>
        <family val="2"/>
      </rPr>
      <t xml:space="preserve">
</t>
    </r>
    <r>
      <rPr>
        <i/>
        <sz val="10"/>
        <color theme="1"/>
        <rFont val="Open Sans"/>
        <family val="2"/>
      </rPr>
      <t>Graines
Greffage
Autre</t>
    </r>
  </si>
  <si>
    <r>
      <rPr>
        <b/>
        <sz val="10"/>
        <color theme="1"/>
        <rFont val="Open Sans"/>
        <family val="2"/>
      </rPr>
      <t>Si autre technique de propagation</t>
    </r>
    <r>
      <rPr>
        <sz val="10"/>
        <color theme="1"/>
        <rFont val="Open Sans"/>
        <family val="2"/>
      </rPr>
      <t xml:space="preserve">, veuillez préciser. </t>
    </r>
  </si>
  <si>
    <r>
      <rPr>
        <b/>
        <sz val="10"/>
        <color theme="1"/>
        <rFont val="Open Sans"/>
        <family val="2"/>
      </rPr>
      <t>Si par greffage</t>
    </r>
    <r>
      <rPr>
        <sz val="10"/>
        <color theme="1"/>
        <rFont val="Open Sans"/>
        <family val="2"/>
      </rPr>
      <t>, quel est le porte-greffe (s'il est connu) ?</t>
    </r>
  </si>
  <si>
    <r>
      <rPr>
        <b/>
        <sz val="10"/>
        <color theme="1"/>
        <rFont val="Open Sans"/>
        <family val="2"/>
      </rPr>
      <t>If grafted</t>
    </r>
    <r>
      <rPr>
        <sz val="10"/>
        <color theme="1"/>
        <rFont val="Open Sans"/>
        <family val="2"/>
      </rPr>
      <t xml:space="preserve">, what type of grafting is used:
</t>
    </r>
    <r>
      <rPr>
        <i/>
        <sz val="10"/>
        <color theme="1"/>
        <rFont val="Open Sans"/>
        <family val="2"/>
      </rPr>
      <t>Greffage par le haut
Greffage de bourgeons
Greffage sur arbre mature
Autre</t>
    </r>
  </si>
  <si>
    <t>Si un autre type de greffage est utilisé, veuillez préciser.</t>
  </si>
  <si>
    <t>H. Informations sur le processus de fermentation</t>
  </si>
  <si>
    <r>
      <rPr>
        <b/>
        <sz val="10"/>
        <color theme="1"/>
        <rFont val="Open Sans"/>
        <family val="2"/>
      </rPr>
      <t xml:space="preserve">Quand la fermentation a-t-elle commencé pour cet échantillon ? </t>
    </r>
    <r>
      <rPr>
        <sz val="10"/>
        <color theme="1"/>
        <rFont val="Open Sans"/>
        <family val="2"/>
      </rPr>
      <t>(jj/mm/aaaa)</t>
    </r>
  </si>
  <si>
    <r>
      <rPr>
        <b/>
        <sz val="10"/>
        <color theme="1"/>
        <rFont val="Open Sans"/>
        <family val="2"/>
      </rPr>
      <t xml:space="preserve">Où s'est réalisée la fermentation de l'échantillon ? </t>
    </r>
    <r>
      <rPr>
        <sz val="10"/>
        <color theme="1"/>
        <rFont val="Open Sans"/>
        <family val="2"/>
      </rPr>
      <t xml:space="preserve">
</t>
    </r>
    <r>
      <rPr>
        <i/>
        <sz val="10"/>
        <color theme="1"/>
        <rFont val="Open Sans"/>
        <family val="2"/>
      </rPr>
      <t>A la ferme
Au centre post-récolte de la coopérative ou de l'association
Au centre expérimental
Autre</t>
    </r>
  </si>
  <si>
    <r>
      <rPr>
        <b/>
        <sz val="10"/>
        <color theme="1"/>
        <rFont val="Open Sans"/>
        <family val="2"/>
      </rPr>
      <t>Délai entre récolte et ouverture des cabosses</t>
    </r>
    <r>
      <rPr>
        <sz val="10"/>
        <color theme="1"/>
        <rFont val="Open Sans"/>
        <family val="2"/>
      </rPr>
      <t xml:space="preserve"> (en jours)</t>
    </r>
  </si>
  <si>
    <r>
      <rPr>
        <b/>
        <sz val="10"/>
        <color theme="1"/>
        <rFont val="Open Sans"/>
        <family val="2"/>
      </rPr>
      <t xml:space="preserve">Pré-séchage des fèves fraîches avant fermentation? </t>
    </r>
    <r>
      <rPr>
        <sz val="10"/>
        <color theme="1"/>
        <rFont val="Open Sans"/>
        <family val="2"/>
      </rPr>
      <t>Oui / Non</t>
    </r>
  </si>
  <si>
    <r>
      <rPr>
        <b/>
        <sz val="10"/>
        <color theme="1"/>
        <rFont val="Open Sans"/>
        <family val="2"/>
      </rPr>
      <t xml:space="preserve">Poids de l'échantillon collecté </t>
    </r>
    <r>
      <rPr>
        <sz val="10"/>
        <color theme="1"/>
        <rFont val="Open Sans"/>
        <family val="2"/>
      </rPr>
      <t>(Kg de fèves fraîches)</t>
    </r>
  </si>
  <si>
    <r>
      <rPr>
        <b/>
        <sz val="10"/>
        <color theme="1"/>
        <rFont val="Open Sans"/>
        <family val="2"/>
      </rPr>
      <t>Durée de la fermentation</t>
    </r>
    <r>
      <rPr>
        <sz val="10"/>
        <color theme="1"/>
        <rFont val="Open Sans"/>
        <family val="2"/>
      </rPr>
      <t xml:space="preserve"> (jours)</t>
    </r>
  </si>
  <si>
    <r>
      <rPr>
        <b/>
        <sz val="10"/>
        <color theme="1"/>
        <rFont val="Open Sans"/>
        <family val="2"/>
      </rPr>
      <t>Fermentation réalisée en :</t>
    </r>
    <r>
      <rPr>
        <sz val="10"/>
        <color theme="1"/>
        <rFont val="Open Sans"/>
        <family val="2"/>
      </rPr>
      <t xml:space="preserve">
</t>
    </r>
    <r>
      <rPr>
        <i/>
        <sz val="10"/>
        <color theme="1"/>
        <rFont val="Open Sans"/>
        <family val="2"/>
      </rPr>
      <t>Caisses en bois
Tas
Sacs
Autre</t>
    </r>
  </si>
  <si>
    <r>
      <rPr>
        <b/>
        <sz val="10"/>
        <color theme="1"/>
        <rFont val="Open Sans"/>
        <family val="2"/>
      </rPr>
      <t>Estimation du poids de la masse en fermentation</t>
    </r>
    <r>
      <rPr>
        <sz val="10"/>
        <color theme="1"/>
        <rFont val="Open Sans"/>
        <family val="2"/>
      </rPr>
      <t xml:space="preserve"> dans 1 caisse, tas ou sac (Kg de fèves fraîches).</t>
    </r>
  </si>
  <si>
    <r>
      <rPr>
        <b/>
        <sz val="10"/>
        <color theme="1"/>
        <rFont val="Open Sans"/>
        <family val="2"/>
      </rPr>
      <t>Nombre de brassages</t>
    </r>
    <r>
      <rPr>
        <sz val="10"/>
        <color theme="1"/>
        <rFont val="Open Sans"/>
        <family val="2"/>
      </rPr>
      <t xml:space="preserve"> durant la fermentation</t>
    </r>
  </si>
  <si>
    <r>
      <rPr>
        <b/>
        <sz val="10"/>
        <color theme="1"/>
        <rFont val="Open Sans"/>
        <family val="2"/>
      </rPr>
      <t>Nombre de jours, après le début de la fermentation</t>
    </r>
    <r>
      <rPr>
        <sz val="10"/>
        <color theme="1"/>
        <rFont val="Open Sans"/>
        <family val="2"/>
      </rPr>
      <t>, quand les brassages ont eu lieu (jours).</t>
    </r>
  </si>
  <si>
    <r>
      <rPr>
        <b/>
        <sz val="10"/>
        <color theme="1"/>
        <rFont val="Open Sans"/>
        <family val="2"/>
      </rPr>
      <t>Y-a-t-il eu ajout de matières aromatiques</t>
    </r>
    <r>
      <rPr>
        <sz val="10"/>
        <color theme="1"/>
        <rFont val="Open Sans"/>
        <family val="2"/>
      </rPr>
      <t>, pulpe ou jus de fruit ? Oui / Non</t>
    </r>
  </si>
  <si>
    <t>Veuillez noter que les échantillons issus d’une fermentation modifiée ou “artificielle” tels que les échantillons avec rajout d’arômes, de pulpe ou jus de fruit ne sont pas acceptés.</t>
  </si>
  <si>
    <t>SEULEMENT POUR LES ECHANTILLONS EXPERIMENTAUX - Si réalisation de micro-fermentation: poids des fèves fraîches en filet placées dans la masse en fermentation (Kg de fèves fraîches)</t>
  </si>
  <si>
    <t>SEULEMENT POUR LES ECHANTILLONS EXPERIMENTAUX - Si réalisation de micro-fermentation: poids total de la masse en fermentation (Kg de fèves fraîches)</t>
  </si>
  <si>
    <r>
      <rPr>
        <b/>
        <sz val="10"/>
        <color theme="1"/>
        <rFont val="Open Sans"/>
        <family val="2"/>
      </rPr>
      <t>Méthode de fermentation</t>
    </r>
    <r>
      <rPr>
        <sz val="10"/>
        <color theme="1"/>
        <rFont val="Open Sans"/>
        <family val="2"/>
      </rPr>
      <t>: identique à celles utilisées dans la région ? Oui, Non, Inconnu</t>
    </r>
  </si>
  <si>
    <t>Si non, quelle est la principale différence ?</t>
  </si>
  <si>
    <t>I. Informations sur le séchage de l'échantillon</t>
  </si>
  <si>
    <r>
      <rPr>
        <b/>
        <sz val="10"/>
        <color theme="1"/>
        <rFont val="Open Sans"/>
        <family val="2"/>
      </rPr>
      <t>Quand le séchage de l'échantillon a-t-il commencé ?</t>
    </r>
    <r>
      <rPr>
        <sz val="10"/>
        <color theme="1"/>
        <rFont val="Open Sans"/>
        <family val="2"/>
      </rPr>
      <t xml:space="preserve"> (jj/mm/aaaa)</t>
    </r>
  </si>
  <si>
    <r>
      <rPr>
        <b/>
        <sz val="10"/>
        <color theme="1"/>
        <rFont val="Open Sans"/>
        <family val="2"/>
      </rPr>
      <t xml:space="preserve">Où s'est réalisée le séchage de l'échantillon ? </t>
    </r>
    <r>
      <rPr>
        <sz val="10"/>
        <color theme="1"/>
        <rFont val="Open Sans"/>
        <family val="2"/>
      </rPr>
      <t xml:space="preserve">
</t>
    </r>
    <r>
      <rPr>
        <i/>
        <sz val="10"/>
        <color theme="1"/>
        <rFont val="Open Sans"/>
        <family val="2"/>
      </rPr>
      <t>A la ferme 
Au centre post-récolte de la coopérative ou de l'association
Dans une station expérimentale
Autre</t>
    </r>
  </si>
  <si>
    <r>
      <t xml:space="preserve">Méthode(s) de séchage appliquée(s) à cet échantillon : </t>
    </r>
    <r>
      <rPr>
        <sz val="10"/>
        <color theme="1"/>
        <rFont val="Open Sans"/>
        <family val="2"/>
      </rPr>
      <t>Vous pouvez choisir plusieurs choix de méthodes si une combinaison a été utilisée pour le processus de séchage (par exemple, séchage au solaire direct suivi d'un séchage solaire indirect).</t>
    </r>
  </si>
  <si>
    <t>Séchage solaire direct – Oui / Non</t>
  </si>
  <si>
    <t>Séchage indirect au soleil (par exemple, séchoir-tunnel ventilé, serre) – Oui / Non</t>
  </si>
  <si>
    <t>Séchage artificiel (ou séchage "mécanique" ou "forcé") – Oui / Non</t>
  </si>
  <si>
    <t>Si combinaison de plusieurs méthodes, veuillez préciser</t>
  </si>
  <si>
    <r>
      <t xml:space="preserve">Séchage solaire </t>
    </r>
    <r>
      <rPr>
        <b/>
        <sz val="10"/>
        <rFont val="Open Sans"/>
        <family val="2"/>
      </rPr>
      <t>direct</t>
    </r>
    <r>
      <rPr>
        <sz val="10"/>
        <rFont val="Open Sans"/>
        <family val="2"/>
      </rPr>
      <t xml:space="preserve">  : Durée du processus de séchage solaire direct (jours)</t>
    </r>
  </si>
  <si>
    <r>
      <t xml:space="preserve">Séchage solaire </t>
    </r>
    <r>
      <rPr>
        <b/>
        <sz val="10"/>
        <rFont val="Open Sans"/>
        <family val="2"/>
      </rPr>
      <t>direct</t>
    </r>
    <r>
      <rPr>
        <sz val="10"/>
        <rFont val="Open Sans"/>
        <family val="2"/>
      </rPr>
      <t xml:space="preserve">  : Composition du matériau de la surface de séchage ? 
</t>
    </r>
    <r>
      <rPr>
        <i/>
        <sz val="10"/>
        <rFont val="Open Sans"/>
        <family val="2"/>
      </rPr>
      <t>Bord de route/ asphalt
Aire de séchage en ciment
Bois
Bambou
Métal
Autre</t>
    </r>
  </si>
  <si>
    <r>
      <t xml:space="preserve">Séchage solaire </t>
    </r>
    <r>
      <rPr>
        <b/>
        <sz val="10"/>
        <rFont val="Open Sans"/>
        <family val="2"/>
      </rPr>
      <t>direct</t>
    </r>
    <r>
      <rPr>
        <sz val="10"/>
        <rFont val="Open Sans"/>
        <family val="2"/>
      </rPr>
      <t xml:space="preserve">  : Si autre type de surface, veuillez préciser</t>
    </r>
  </si>
  <si>
    <r>
      <t xml:space="preserve">Séchage solaire </t>
    </r>
    <r>
      <rPr>
        <b/>
        <sz val="10"/>
        <rFont val="Open Sans"/>
        <family val="2"/>
      </rPr>
      <t>direct</t>
    </r>
    <r>
      <rPr>
        <sz val="10"/>
        <rFont val="Open Sans"/>
        <family val="2"/>
      </rPr>
      <t xml:space="preserve">  : Épaisseur de la couche de fèves sur la surface de séchage (cm)</t>
    </r>
  </si>
  <si>
    <r>
      <t xml:space="preserve">Séchage solaire </t>
    </r>
    <r>
      <rPr>
        <b/>
        <sz val="10"/>
        <rFont val="Open Sans"/>
        <family val="2"/>
      </rPr>
      <t>indirect</t>
    </r>
    <r>
      <rPr>
        <sz val="10"/>
        <rFont val="Open Sans"/>
        <family val="2"/>
      </rPr>
      <t xml:space="preserve"> : Durée du séchage solaire indirect (jours) ?</t>
    </r>
  </si>
  <si>
    <r>
      <t xml:space="preserve">Séchage solaire </t>
    </r>
    <r>
      <rPr>
        <b/>
        <sz val="10"/>
        <rFont val="Open Sans"/>
        <family val="2"/>
      </rPr>
      <t>indirect</t>
    </r>
    <r>
      <rPr>
        <sz val="10"/>
        <rFont val="Open Sans"/>
        <family val="2"/>
      </rPr>
      <t xml:space="preserve"> : Composition du matériau de la surface de séchage ? 
</t>
    </r>
    <r>
      <rPr>
        <i/>
        <sz val="10"/>
        <rFont val="Open Sans"/>
        <family val="2"/>
      </rPr>
      <t>Aire de séchage en ciment
Bois
Bambou
Métal
Autre</t>
    </r>
  </si>
  <si>
    <r>
      <t xml:space="preserve">Séchage solaire </t>
    </r>
    <r>
      <rPr>
        <b/>
        <sz val="10"/>
        <rFont val="Open Sans"/>
        <family val="2"/>
      </rPr>
      <t>indirect</t>
    </r>
    <r>
      <rPr>
        <sz val="10"/>
        <rFont val="Open Sans"/>
        <family val="2"/>
      </rPr>
      <t xml:space="preserve"> : Si autre, veuillez préciser</t>
    </r>
  </si>
  <si>
    <r>
      <t xml:space="preserve">Séchage solaire </t>
    </r>
    <r>
      <rPr>
        <b/>
        <sz val="10"/>
        <rFont val="Open Sans"/>
        <family val="2"/>
      </rPr>
      <t>indirect</t>
    </r>
    <r>
      <rPr>
        <sz val="10"/>
        <rFont val="Open Sans"/>
        <family val="2"/>
      </rPr>
      <t xml:space="preserve"> : Épaisseur de la couche de fèves sur la surface de séchage (cm)</t>
    </r>
  </si>
  <si>
    <r>
      <t xml:space="preserve">Séchage solaire </t>
    </r>
    <r>
      <rPr>
        <b/>
        <sz val="10"/>
        <rFont val="Open Sans"/>
        <family val="2"/>
      </rPr>
      <t>indirect</t>
    </r>
    <r>
      <rPr>
        <sz val="10"/>
        <rFont val="Open Sans"/>
        <family val="2"/>
      </rPr>
      <t xml:space="preserve"> : Veuillez décrire la construction du séchoir solaire indirect.</t>
    </r>
  </si>
  <si>
    <r>
      <t xml:space="preserve">Séchage </t>
    </r>
    <r>
      <rPr>
        <b/>
        <sz val="10"/>
        <rFont val="Open Sans"/>
        <family val="2"/>
      </rPr>
      <t>artificiel</t>
    </r>
    <r>
      <rPr>
        <sz val="10"/>
        <rFont val="Open Sans"/>
        <family val="2"/>
      </rPr>
      <t xml:space="preserve"> (ou séchage "mécanique" ou "forcé") : Durée du séchage artificiel (jours) ?</t>
    </r>
  </si>
  <si>
    <r>
      <t xml:space="preserve">Séchage </t>
    </r>
    <r>
      <rPr>
        <b/>
        <sz val="10"/>
        <rFont val="Open Sans"/>
        <family val="2"/>
      </rPr>
      <t>artificiel</t>
    </r>
    <r>
      <rPr>
        <sz val="10"/>
        <rFont val="Open Sans"/>
        <family val="2"/>
      </rPr>
      <t xml:space="preserve"> : Epaisseur de la couche de fèves sur la surface de séchage (cm)</t>
    </r>
  </si>
  <si>
    <r>
      <t xml:space="preserve">Séchage </t>
    </r>
    <r>
      <rPr>
        <b/>
        <sz val="10"/>
        <rFont val="Open Sans"/>
        <family val="2"/>
      </rPr>
      <t>artificiel</t>
    </r>
    <r>
      <rPr>
        <sz val="10"/>
        <rFont val="Open Sans"/>
        <family val="2"/>
      </rPr>
      <t xml:space="preserve"> : Type de séchoir utilisé :
</t>
    </r>
    <r>
      <rPr>
        <i/>
        <sz val="10"/>
        <rFont val="Open Sans"/>
        <family val="2"/>
      </rPr>
      <t>Plateau et feu 
Type samoa 
Autre</t>
    </r>
  </si>
  <si>
    <r>
      <t xml:space="preserve">Séchage </t>
    </r>
    <r>
      <rPr>
        <b/>
        <sz val="10"/>
        <rFont val="Open Sans"/>
        <family val="2"/>
      </rPr>
      <t>artificiel</t>
    </r>
    <r>
      <rPr>
        <sz val="10"/>
        <rFont val="Open Sans"/>
        <family val="2"/>
      </rPr>
      <t xml:space="preserve"> :  Si autre type de séchoir, lequel ?</t>
    </r>
  </si>
  <si>
    <r>
      <t xml:space="preserve">Séchage </t>
    </r>
    <r>
      <rPr>
        <b/>
        <sz val="10"/>
        <rFont val="Open Sans"/>
        <family val="2"/>
      </rPr>
      <t>artificiel</t>
    </r>
    <r>
      <rPr>
        <sz val="10"/>
        <rFont val="Open Sans"/>
        <family val="2"/>
      </rPr>
      <t xml:space="preserve"> : Source de chaleur utilisée :
</t>
    </r>
    <r>
      <rPr>
        <i/>
        <sz val="10"/>
        <rFont val="Open Sans"/>
        <family val="2"/>
      </rPr>
      <t>Bois
Déchets
Gaz
Pétrole
Autre</t>
    </r>
  </si>
  <si>
    <r>
      <t xml:space="preserve">Séchage </t>
    </r>
    <r>
      <rPr>
        <b/>
        <sz val="10"/>
        <rFont val="Open Sans"/>
        <family val="2"/>
      </rPr>
      <t>artificiel</t>
    </r>
    <r>
      <rPr>
        <sz val="10"/>
        <rFont val="Open Sans"/>
        <family val="2"/>
      </rPr>
      <t xml:space="preserve"> : Si une autre source de chaleur est utilisée, veuillez préciser</t>
    </r>
  </si>
  <si>
    <r>
      <rPr>
        <b/>
        <sz val="10"/>
        <color theme="1"/>
        <rFont val="Open Sans"/>
        <family val="2"/>
      </rPr>
      <t xml:space="preserve">Durée du processus de séchage total </t>
    </r>
    <r>
      <rPr>
        <sz val="10"/>
        <color theme="1"/>
        <rFont val="Open Sans"/>
        <family val="2"/>
      </rPr>
      <t xml:space="preserve">(jours), </t>
    </r>
    <r>
      <rPr>
        <b/>
        <sz val="10"/>
        <color theme="1"/>
        <rFont val="Open Sans"/>
        <family val="2"/>
      </rPr>
      <t>calculée à partir des réponses ci-dessus.</t>
    </r>
  </si>
  <si>
    <r>
      <rPr>
        <b/>
        <sz val="10"/>
        <color theme="1"/>
        <rFont val="Open Sans"/>
        <family val="2"/>
      </rPr>
      <t>Méthode(s) de séchage</t>
    </r>
    <r>
      <rPr>
        <sz val="10"/>
        <color theme="1"/>
        <rFont val="Open Sans"/>
        <family val="2"/>
      </rPr>
      <t xml:space="preserve"> : La méthode décrite est celle qui est habituellement utilisée dans la région ? Oui / Non / Inconnu</t>
    </r>
  </si>
  <si>
    <t>J. Evaluation de la qualité physique de l'échantillon de fèves et stockage</t>
  </si>
  <si>
    <r>
      <rPr>
        <b/>
        <sz val="10"/>
        <color theme="1"/>
        <rFont val="Open Sans"/>
        <family val="2"/>
      </rPr>
      <t>Un test à la coupe a-t-il été effectué ?</t>
    </r>
    <r>
      <rPr>
        <sz val="10"/>
        <color theme="1"/>
        <rFont val="Open Sans"/>
        <family val="2"/>
      </rPr>
      <t xml:space="preserve"> Oui / Non / Inconnu</t>
    </r>
  </si>
  <si>
    <t>Si oui, quel est le pourcentage de fèves ardoisées?</t>
  </si>
  <si>
    <t>Si oui, % de fèves violettes/non fermentées ?</t>
  </si>
  <si>
    <t>Si oui, % de fèves violettes-brunes/semi-fermentées ?</t>
  </si>
  <si>
    <t>Si oui, % de fèves brunes ?</t>
  </si>
  <si>
    <r>
      <rPr>
        <b/>
        <sz val="10"/>
        <color theme="1"/>
        <rFont val="Open Sans"/>
        <family val="2"/>
      </rPr>
      <t xml:space="preserve">Taux d’humidité des fèves </t>
    </r>
    <r>
      <rPr>
        <sz val="10"/>
        <color theme="1"/>
        <rFont val="Open Sans"/>
        <family val="2"/>
      </rPr>
      <t>(%)</t>
    </r>
  </si>
  <si>
    <r>
      <rPr>
        <b/>
        <sz val="10"/>
        <color theme="1"/>
        <rFont val="Open Sans"/>
        <family val="2"/>
      </rPr>
      <t xml:space="preserve">Température du lieu de stockage de l'échantillon </t>
    </r>
    <r>
      <rPr>
        <sz val="10"/>
        <color theme="1"/>
        <rFont val="Open Sans"/>
        <family val="2"/>
      </rPr>
      <t>(degrés Celsius °C)</t>
    </r>
  </si>
  <si>
    <r>
      <rPr>
        <b/>
        <sz val="10"/>
        <color theme="1"/>
        <rFont val="Open Sans"/>
        <family val="2"/>
      </rPr>
      <t xml:space="preserve">Humidité relative du lieu de stockage de l'échantillon </t>
    </r>
    <r>
      <rPr>
        <sz val="10"/>
        <color theme="1"/>
        <rFont val="Open Sans"/>
        <family val="2"/>
      </rPr>
      <t>(%)</t>
    </r>
  </si>
  <si>
    <t>Une lutte contre les ravageurss a-t-elle été effectuée pendant le stockage ? Oui / Non / Inconnu</t>
  </si>
  <si>
    <t>K. Autres commentaires</t>
  </si>
  <si>
    <t>Ajoutez tout autres commentaires sur l'échantillon si nécessaire</t>
  </si>
  <si>
    <t>ACCEPTATION DES CONDITIONS D'UTILISATION DES DONNEES ET ECHANTILLONS DE CACAO SOUMIS</t>
  </si>
  <si>
    <r>
      <rPr>
        <sz val="10"/>
        <color rgb="FF000000"/>
        <rFont val="Open Sans"/>
      </rPr>
      <t xml:space="preserve">En soumettant des échantillons de fèves de cacao et les données associées à l'édition 2027 des Prix Cacao d’Excellence, les producteurs autorisent  Cacao d’Excellence à utiliser les échantillons et les données comme indiqué dans la feuille </t>
    </r>
    <r>
      <rPr>
        <i/>
        <sz val="10"/>
        <color rgb="FF000000"/>
        <rFont val="Open Sans"/>
      </rPr>
      <t xml:space="preserve">General Info - disclaimer </t>
    </r>
    <r>
      <rPr>
        <sz val="10"/>
        <color rgb="FF000000"/>
        <rFont val="Open Sans"/>
      </rPr>
      <t>de ce document.</t>
    </r>
  </si>
  <si>
    <t>Celdas incompletas 
(para Excel)</t>
  </si>
  <si>
    <t>Formulario de datos para cada muestra de cacao en grano</t>
  </si>
  <si>
    <t xml:space="preserve">Estado de finalización del formulario de datos (para Excel) - se vuelve verde cuando se completa </t>
  </si>
  <si>
    <t>Descripción de los datos</t>
  </si>
  <si>
    <t>Respuesta</t>
  </si>
  <si>
    <t>A. Información de la muestra</t>
  </si>
  <si>
    <t>Origen de la muestra:</t>
  </si>
  <si>
    <t>Laos</t>
  </si>
  <si>
    <t>Número de la muestra: Codigo d'identificación de la muestra de cacao por el productor/a o el Comité Nacional de Organización</t>
  </si>
  <si>
    <r>
      <rPr>
        <b/>
        <sz val="10"/>
        <color theme="1"/>
        <rFont val="Open Sans"/>
        <family val="2"/>
      </rPr>
      <t xml:space="preserve">Tipo de muestra: </t>
    </r>
    <r>
      <rPr>
        <i/>
        <sz val="10"/>
        <color theme="1"/>
        <rFont val="Open Sans"/>
        <family val="2"/>
      </rPr>
      <t>¿Comercial o experimental?</t>
    </r>
  </si>
  <si>
    <r>
      <rPr>
        <b/>
        <sz val="10"/>
        <color theme="1"/>
        <rFont val="Open Sans"/>
        <family val="2"/>
      </rPr>
      <t>Si es experimental</t>
    </r>
    <r>
      <rPr>
        <sz val="10"/>
        <color theme="1"/>
        <rFont val="Open Sans"/>
        <family val="2"/>
      </rPr>
      <t xml:space="preserve">, ¿qué tipo de muestra? 
</t>
    </r>
    <r>
      <rPr>
        <i/>
        <sz val="10"/>
        <color theme="1"/>
        <rFont val="Open Sans"/>
        <family val="2"/>
      </rPr>
      <t>Nueva variedad
Accesión en el banco de genes
Variedad autóctona local
Nuevo método de procesamiento
Otro tipo</t>
    </r>
  </si>
  <si>
    <r>
      <rPr>
        <b/>
        <sz val="10"/>
        <color theme="1"/>
        <rFont val="Open Sans"/>
        <family val="2"/>
      </rPr>
      <t>Si es otro tipo</t>
    </r>
    <r>
      <rPr>
        <sz val="10"/>
        <color theme="1"/>
        <rFont val="Open Sans"/>
        <family val="2"/>
      </rPr>
      <t xml:space="preserve"> de muestra experimental, descríbala.</t>
    </r>
  </si>
  <si>
    <t>B. Productor/a de muestras</t>
  </si>
  <si>
    <t>Tipo de productor/a:
Productor/a individual
Asociación de productores/as 
Cooperativa
Estación de investigación
Propiedad privada
Multi-actores o otro</t>
  </si>
  <si>
    <t>Seleccione el tipo de productor/a</t>
  </si>
  <si>
    <t>Si es multi-actores o otro, especifique.</t>
  </si>
  <si>
    <t>Para una cooperativa o asociación: Nombre completo</t>
  </si>
  <si>
    <t>Para una cooperativa o asociación: ¿Cuántos productores/as son miembros?</t>
  </si>
  <si>
    <t xml:space="preserve">Para una cooperativa o asociación: ¿La muestra es una mezcla de cacao de varios miembros o de un solo miembro productor/a? </t>
  </si>
  <si>
    <t>En el caso de una cooperativa o asociación, si la muestra es una mezcla de cacao de varios miembros: ¿A cuántos productores/as representa esta muestra?</t>
  </si>
  <si>
    <t>En el caso de la cooperativa o asociación, si la muestra es una mezcla de cacao de varios miembros: ¿Cuántos productoras son mujeres?</t>
  </si>
  <si>
    <t>En el caso de la cooperativa o asociación, si la muestra es una mezcla de cacao de varios miembros: ¿cuántos productores son hombres?</t>
  </si>
  <si>
    <t>Para la cooperativa o asociación, si la muestra fue producida por un solo miembro: Nombre del miembro</t>
  </si>
  <si>
    <t>Para la cooperativa o asociación, si la muestra fue producida por un solo miembro: Apellido del miembro</t>
  </si>
  <si>
    <t>Para una estación de investigación, finca privada u otro tipo: Nombre completo</t>
  </si>
  <si>
    <t>Para una estación de investigación, propiedad privada u otro tipo: ¿Cuántos empleados representa esta muestra?</t>
  </si>
  <si>
    <t>Para una estación de investigación, propiedad privada u otro tipo: ¿Qué % son mujeres?</t>
  </si>
  <si>
    <t>Para una estación de investigación, propiedad privada u otro tipo: ¿Qué % son hombres?</t>
  </si>
  <si>
    <t>Para los productores/as individuales: Nombre</t>
  </si>
  <si>
    <t>Para los productores/as individuales: Nombre de la familia</t>
  </si>
  <si>
    <r>
      <t>Nombre oficial que representa esta muestra de cacao (</t>
    </r>
    <r>
      <rPr>
        <b/>
        <sz val="10"/>
        <color theme="1"/>
        <rFont val="Open Sans"/>
        <family val="2"/>
      </rPr>
      <t>determinado a partir de las respuestas anteriores</t>
    </r>
    <r>
      <rPr>
        <sz val="10"/>
        <color theme="1"/>
        <rFont val="Open Sans"/>
        <family val="2"/>
      </rPr>
      <t>)</t>
    </r>
  </si>
  <si>
    <t>Si la muestra proviene de múltiples plantaciones en diferentes lugares, proporcione la ubicación donde se procesaron juntas (por ejemplo, un centro cooperativo de procesamiento posterior a la cosecha) en los campos siguientes:</t>
  </si>
  <si>
    <t>Ubicación - dirección local/ calle:</t>
  </si>
  <si>
    <t>Ubicación - ciudad:</t>
  </si>
  <si>
    <t>Ubicación - distrito:</t>
  </si>
  <si>
    <t>Ubicación -  región:</t>
  </si>
  <si>
    <t>Ubicación -  coordenadas de latitud GPS (ejemplo, 10,1234):</t>
  </si>
  <si>
    <t>Ubicación - coordenadas de longitud GPS (ejemplo, -100,1234):</t>
  </si>
  <si>
    <t>C. Datos de contacto del productor/a o representante autorizado</t>
  </si>
  <si>
    <t>Tipo de contacto del productor/a:
El productor/a individual de la muestra
Representante de una cooperativa, asociación, finca privada, estación de investigación u otra organización
Representante autorizado del productor/a</t>
  </si>
  <si>
    <t>Seleccione el tipo de contacto</t>
  </si>
  <si>
    <t>Si es representante autorizado del productor/a, especifique.</t>
  </si>
  <si>
    <t>Contacto del productor/a - Nombre</t>
  </si>
  <si>
    <t>Contacto del productor/a - Apellido</t>
  </si>
  <si>
    <t>Contacto del productor/a - Dirección de correo electrónico 1</t>
  </si>
  <si>
    <t>Contacto del productor/a - Dirección de correo electrónico 2</t>
  </si>
  <si>
    <t>Contacto del productor/a - Dirección de correo electrónico 3</t>
  </si>
  <si>
    <t>Contacto del productor/a - Número de teléfono 1</t>
  </si>
  <si>
    <t>Contacto del productor/a - Número de teléfono 2</t>
  </si>
  <si>
    <t>Contacto del productor/a - Número de teléfono 3</t>
  </si>
  <si>
    <t>D. Remitente de la muestra - Persona responsable de enviar la muestra a Cacao de Excelencia</t>
  </si>
  <si>
    <r>
      <rPr>
        <b/>
        <sz val="10"/>
        <color theme="1"/>
        <rFont val="Open Sans"/>
        <family val="2"/>
      </rPr>
      <t xml:space="preserve">Fecha de envío de la información </t>
    </r>
    <r>
      <rPr>
        <sz val="10"/>
        <color theme="1"/>
        <rFont val="Open Sans"/>
        <family val="2"/>
      </rPr>
      <t>(dd/mm/aaaa)</t>
    </r>
  </si>
  <si>
    <t>Remitente - Nombre</t>
  </si>
  <si>
    <t>Remitente - Apellido</t>
  </si>
  <si>
    <t>Remitente - Organización</t>
  </si>
  <si>
    <t>Remitente - Dirección de correo electrónico 1</t>
  </si>
  <si>
    <t>Remitente - Dirección de correo electrónico 2</t>
  </si>
  <si>
    <t>Remitente - Dirección de correo electrónico 3</t>
  </si>
  <si>
    <t>Remitente - Número de teléfono 1</t>
  </si>
  <si>
    <t>Remitente - Número de teléfono 2</t>
  </si>
  <si>
    <t>Remitente - Número de teléfono 3</t>
  </si>
  <si>
    <t>Información adicional sobre el remitente</t>
  </si>
  <si>
    <t>E. Para las muestras de un productor/a: hogar y fuentes de ingresos</t>
  </si>
  <si>
    <t>Hogar - Tamaño: cuántas personas componen el hogar</t>
  </si>
  <si>
    <t>Hogar - ¿cuántas son mujeres?</t>
  </si>
  <si>
    <t>Hogar - ¿cuántas son hombres?</t>
  </si>
  <si>
    <t>Hogar -¿Cuántos miembros participan en las actividades de producción de cacao?</t>
  </si>
  <si>
    <t>¿Cuántas personas son empleadas para las actividades de producción de cacao?</t>
  </si>
  <si>
    <t>¿Tiene el hogar ingresos de otras actividades agrícolas además de la producción de cacao? Sí / No</t>
  </si>
  <si>
    <t>En caso afirmativo, ¿cuáles son estas actividades (por ejemplo, qué cultivos, ganado)</t>
  </si>
  <si>
    <t>¿Tiene el hogar otras actividades no agrícolas generadoras de ingresos? Sí / No</t>
  </si>
  <si>
    <t>En caso afirmativo, ¿cuáles son estas actividades?</t>
  </si>
  <si>
    <t>¿Cuál sería el porcentaje aproximado de ingresos derivados de la actividad de producción de cacao?</t>
  </si>
  <si>
    <t>¿Forma parte de una asociación o cooperativa de productores/as? Sí / No</t>
  </si>
  <si>
    <t>En caso afirmativo, indique el nombre de la asociación o cooperativa.</t>
  </si>
  <si>
    <t>F. Descripción de la plantación y de las prácticas agrícolas</t>
  </si>
  <si>
    <r>
      <rPr>
        <b/>
        <sz val="10"/>
        <color theme="1"/>
        <rFont val="Open Sans"/>
        <family val="2"/>
      </rPr>
      <t>Tamaño de la plantación de la que se obtuvo la muestra</t>
    </r>
    <r>
      <rPr>
        <sz val="10"/>
        <color theme="1"/>
        <rFont val="Open Sans"/>
        <family val="2"/>
      </rPr>
      <t>, en hectáreas (ha) - si la muestra procede de varios lugares, indique una aproximación de la superficie total, en hectáreas (ha)</t>
    </r>
  </si>
  <si>
    <r>
      <rPr>
        <b/>
        <sz val="10"/>
        <color theme="1"/>
        <rFont val="Open Sans"/>
        <family val="2"/>
      </rPr>
      <t xml:space="preserve">Número de parcela(s) </t>
    </r>
    <r>
      <rPr>
        <sz val="10"/>
        <color theme="1"/>
        <rFont val="Open Sans"/>
        <family val="2"/>
      </rPr>
      <t xml:space="preserve">de la plantación representada por la muestra (si es pertinente) </t>
    </r>
  </si>
  <si>
    <r>
      <rPr>
        <b/>
        <sz val="10"/>
        <color theme="1"/>
        <rFont val="Open Sans"/>
        <family val="2"/>
      </rPr>
      <t>Densidad de árboles de cacao</t>
    </r>
    <r>
      <rPr>
        <sz val="10"/>
        <color theme="1"/>
        <rFont val="Open Sans"/>
        <family val="2"/>
      </rPr>
      <t xml:space="preserve"> en la finca de la que procede la muestra (árboles/ha) - si la muestra procede de varios lugares, indique una aproximación de la densidad media (árboles/ha) </t>
    </r>
  </si>
  <si>
    <r>
      <rPr>
        <b/>
        <sz val="10"/>
        <color theme="1"/>
        <rFont val="Open Sans"/>
        <family val="2"/>
      </rPr>
      <t>Productividad de la plantación</t>
    </r>
    <r>
      <rPr>
        <sz val="10"/>
        <color theme="1"/>
        <rFont val="Open Sans"/>
        <family val="2"/>
      </rPr>
      <t xml:space="preserve"> de la que procede la muestra, en Kg de granos secos/ha/año</t>
    </r>
  </si>
  <si>
    <r>
      <rPr>
        <b/>
        <sz val="10"/>
        <color theme="1"/>
        <rFont val="Open Sans"/>
        <family val="2"/>
      </rPr>
      <t>Si se trata de una muestra comercial</t>
    </r>
    <r>
      <rPr>
        <sz val="10"/>
        <color theme="1"/>
        <rFont val="Open Sans"/>
        <family val="2"/>
      </rPr>
      <t>, ¿cuál es la cantidad de granos (toneladas/año) del mismo origen que puede reproducirse con una calidad similar en los años siguientes?</t>
    </r>
  </si>
  <si>
    <r>
      <rPr>
        <b/>
        <sz val="10"/>
        <color theme="1"/>
        <rFont val="Open Sans"/>
        <family val="2"/>
      </rPr>
      <t>Edad media de los árboles</t>
    </r>
    <r>
      <rPr>
        <sz val="10"/>
        <color theme="1"/>
        <rFont val="Open Sans"/>
        <family val="2"/>
      </rPr>
      <t xml:space="preserve"> de los que se obtuvo la muestra (años)</t>
    </r>
  </si>
  <si>
    <r>
      <rPr>
        <b/>
        <sz val="10"/>
        <color theme="1"/>
        <rFont val="Open Sans"/>
        <family val="2"/>
      </rPr>
      <t>Inicio de la estación seca</t>
    </r>
    <r>
      <rPr>
        <sz val="10"/>
        <color theme="1"/>
        <rFont val="Open Sans"/>
        <family val="2"/>
      </rPr>
      <t xml:space="preserve"> (mes del año)</t>
    </r>
  </si>
  <si>
    <r>
      <rPr>
        <b/>
        <sz val="10"/>
        <color theme="1"/>
        <rFont val="Open Sans"/>
        <family val="2"/>
      </rPr>
      <t>Fin de la estación seca</t>
    </r>
    <r>
      <rPr>
        <sz val="10"/>
        <color theme="1"/>
        <rFont val="Open Sans"/>
        <family val="2"/>
      </rPr>
      <t xml:space="preserve"> (mes del año)</t>
    </r>
  </si>
  <si>
    <r>
      <rPr>
        <b/>
        <sz val="10"/>
        <color theme="1"/>
        <rFont val="Open Sans"/>
        <family val="2"/>
      </rPr>
      <t>Inicio del período principal de cosecha</t>
    </r>
    <r>
      <rPr>
        <sz val="10"/>
        <color theme="1"/>
        <rFont val="Open Sans"/>
        <family val="2"/>
      </rPr>
      <t xml:space="preserve"> (mes del año)</t>
    </r>
  </si>
  <si>
    <r>
      <rPr>
        <b/>
        <sz val="10"/>
        <color theme="1"/>
        <rFont val="Open Sans"/>
        <family val="2"/>
      </rPr>
      <t xml:space="preserve">Fin del período principal de cosecha </t>
    </r>
    <r>
      <rPr>
        <sz val="10"/>
        <color theme="1"/>
        <rFont val="Open Sans"/>
        <family val="2"/>
      </rPr>
      <t>(mes del año)</t>
    </r>
  </si>
  <si>
    <r>
      <rPr>
        <b/>
        <sz val="10"/>
        <color theme="1"/>
        <rFont val="Open Sans"/>
        <family val="2"/>
      </rPr>
      <t xml:space="preserve">Tipo de prácticas agrícolas </t>
    </r>
    <r>
      <rPr>
        <sz val="10"/>
        <color theme="1"/>
        <rFont val="Open Sans"/>
        <family val="2"/>
      </rPr>
      <t xml:space="preserve">
</t>
    </r>
    <r>
      <rPr>
        <i/>
        <sz val="10"/>
        <color theme="1"/>
        <rFont val="Open Sans"/>
        <family val="2"/>
      </rPr>
      <t>Manejo tradicional 
Plantación intensiva 
Sistema agroforestal 
Otro</t>
    </r>
  </si>
  <si>
    <t>Si es otro, especifique.</t>
  </si>
  <si>
    <r>
      <rPr>
        <b/>
        <sz val="10"/>
        <color theme="1"/>
        <rFont val="Open Sans"/>
        <family val="2"/>
      </rPr>
      <t xml:space="preserve">Tipo de certificación: </t>
    </r>
    <r>
      <rPr>
        <sz val="10"/>
        <color theme="1"/>
        <rFont val="Open Sans"/>
        <family val="2"/>
      </rPr>
      <t xml:space="preserve">
</t>
    </r>
    <r>
      <rPr>
        <i/>
        <sz val="10"/>
        <color theme="1"/>
        <rFont val="Open Sans"/>
        <family val="2"/>
      </rPr>
      <t xml:space="preserve">Ninguno 
Orgánico certificado 
Rainforest Alliance 
UTZ 
Fairtrade 
Otro
</t>
    </r>
    <r>
      <rPr>
        <b/>
        <i/>
        <sz val="10"/>
        <color theme="1"/>
        <rFont val="Open Sans"/>
        <family val="2"/>
      </rPr>
      <t>Por favor, incluya una copia del certificado.</t>
    </r>
  </si>
  <si>
    <t>Si son otro, especifique.</t>
  </si>
  <si>
    <r>
      <rPr>
        <b/>
        <sz val="10"/>
        <color theme="1"/>
        <rFont val="Open Sans"/>
        <family val="2"/>
      </rPr>
      <t xml:space="preserve">¿Uso de abono? </t>
    </r>
    <r>
      <rPr>
        <sz val="10"/>
        <color theme="1"/>
        <rFont val="Open Sans"/>
        <family val="2"/>
      </rPr>
      <t>Sí / No</t>
    </r>
  </si>
  <si>
    <t>Si se utiliza abono, especifique de qué tipo.</t>
  </si>
  <si>
    <r>
      <rPr>
        <b/>
        <sz val="10"/>
        <color theme="1"/>
        <rFont val="Open Sans"/>
        <family val="2"/>
      </rPr>
      <t xml:space="preserve">¿Uso de pesticidas? </t>
    </r>
    <r>
      <rPr>
        <sz val="10"/>
        <color theme="1"/>
        <rFont val="Open Sans"/>
        <family val="2"/>
      </rPr>
      <t>Sí / No</t>
    </r>
  </si>
  <si>
    <t>Si se utilizan plaguicidas, ¿qué productos?</t>
  </si>
  <si>
    <r>
      <rPr>
        <b/>
        <sz val="10"/>
        <color theme="1"/>
        <rFont val="Open Sans"/>
        <family val="2"/>
      </rPr>
      <t xml:space="preserve">¿Utilización de árboles de sombra permanentes? </t>
    </r>
    <r>
      <rPr>
        <sz val="10"/>
        <color theme="1"/>
        <rFont val="Open Sans"/>
        <family val="2"/>
      </rPr>
      <t>Sí / No</t>
    </r>
  </si>
  <si>
    <t>En caso afirmativo, nombre de la especie de árbol de sombra dominante.</t>
  </si>
  <si>
    <t>G. Origen genético de la muestra y técnicas de propagación</t>
  </si>
  <si>
    <r>
      <rPr>
        <b/>
        <sz val="10"/>
        <color theme="1"/>
        <rFont val="Open Sans"/>
        <family val="2"/>
      </rPr>
      <t>Nombre local de la variedad</t>
    </r>
    <r>
      <rPr>
        <sz val="10"/>
        <color theme="1"/>
        <rFont val="Open Sans"/>
        <family val="2"/>
      </rPr>
      <t xml:space="preserve"> de cacao</t>
    </r>
  </si>
  <si>
    <r>
      <rPr>
        <b/>
        <sz val="10"/>
        <color theme="1"/>
        <rFont val="Open Sans"/>
        <family val="2"/>
      </rPr>
      <t xml:space="preserve">Origen genético dominante de la variedad: </t>
    </r>
    <r>
      <rPr>
        <sz val="10"/>
        <color theme="1"/>
        <rFont val="Open Sans"/>
        <family val="2"/>
      </rPr>
      <t xml:space="preserve">
</t>
    </r>
    <r>
      <rPr>
        <i/>
        <sz val="10"/>
        <color theme="1"/>
        <rFont val="Open Sans"/>
        <family val="2"/>
      </rPr>
      <t>Criollo (como cultivado antiguamente o similar)
Trinitario
Forastero
Nacional
Otro tipo</t>
    </r>
  </si>
  <si>
    <r>
      <rPr>
        <b/>
        <sz val="10"/>
        <color theme="1"/>
        <rFont val="Open Sans"/>
        <family val="2"/>
      </rPr>
      <t>Si es de otro tipo</t>
    </r>
    <r>
      <rPr>
        <sz val="10"/>
        <color theme="1"/>
        <rFont val="Open Sans"/>
        <family val="2"/>
      </rPr>
      <t>, especifique.</t>
    </r>
  </si>
  <si>
    <r>
      <rPr>
        <b/>
        <sz val="10"/>
        <color theme="1"/>
        <rFont val="Open Sans"/>
        <family val="2"/>
      </rPr>
      <t>Si es un cruce</t>
    </r>
    <r>
      <rPr>
        <sz val="10"/>
        <color theme="1"/>
        <rFont val="Open Sans"/>
        <family val="2"/>
      </rPr>
      <t>, ¿cuáles son los nombres de los padres (madre x padre)?</t>
    </r>
  </si>
  <si>
    <r>
      <rPr>
        <b/>
        <sz val="10"/>
        <color theme="1"/>
        <rFont val="Open Sans"/>
        <family val="2"/>
      </rPr>
      <t>Si se trata de una muestra experimental</t>
    </r>
    <r>
      <rPr>
        <sz val="10"/>
        <color theme="1"/>
        <rFont val="Open Sans"/>
        <family val="2"/>
      </rPr>
      <t>, describa el origen genético.</t>
    </r>
  </si>
  <si>
    <r>
      <rPr>
        <b/>
        <sz val="10"/>
        <color theme="1"/>
        <rFont val="Open Sans"/>
        <family val="2"/>
      </rPr>
      <t>Técnica de propagación de árboles utilizada principalmente:</t>
    </r>
    <r>
      <rPr>
        <sz val="10"/>
        <color theme="1"/>
        <rFont val="Open Sans"/>
        <family val="2"/>
      </rPr>
      <t xml:space="preserve">
</t>
    </r>
    <r>
      <rPr>
        <i/>
        <sz val="10"/>
        <color theme="1"/>
        <rFont val="Open Sans"/>
        <family val="2"/>
      </rPr>
      <t>Semilla
Injerto
Otro</t>
    </r>
  </si>
  <si>
    <r>
      <rPr>
        <b/>
        <sz val="10"/>
        <color theme="1"/>
        <rFont val="Open Sans"/>
        <family val="2"/>
      </rPr>
      <t>Si es otra técnica de propagación</t>
    </r>
    <r>
      <rPr>
        <sz val="10"/>
        <color theme="1"/>
        <rFont val="Open Sans"/>
        <family val="2"/>
      </rPr>
      <t xml:space="preserve">, especifique. </t>
    </r>
  </si>
  <si>
    <r>
      <rPr>
        <b/>
        <sz val="10"/>
        <color theme="1"/>
        <rFont val="Open Sans"/>
        <family val="2"/>
      </rPr>
      <t>Si se ha injertado</t>
    </r>
    <r>
      <rPr>
        <sz val="10"/>
        <color theme="1"/>
        <rFont val="Open Sans"/>
        <family val="2"/>
      </rPr>
      <t>, ¿cuál es el portainjerto (si se conoce)?</t>
    </r>
  </si>
  <si>
    <r>
      <rPr>
        <b/>
        <sz val="10"/>
        <color theme="1"/>
        <rFont val="Open Sans"/>
        <family val="2"/>
      </rPr>
      <t>Si se injerta, qué tipo de injerto se utiliza:</t>
    </r>
    <r>
      <rPr>
        <sz val="10"/>
        <color theme="1"/>
        <rFont val="Open Sans"/>
        <family val="2"/>
      </rPr>
      <t xml:space="preserve">
</t>
    </r>
    <r>
      <rPr>
        <i/>
        <sz val="10"/>
        <color theme="1"/>
        <rFont val="Open Sans"/>
        <family val="2"/>
      </rPr>
      <t>Injerto de copa
Injerto  de parche de yema 
Injerto en árbol maduro
Otro</t>
    </r>
  </si>
  <si>
    <r>
      <rPr>
        <b/>
        <sz val="10"/>
        <color theme="1"/>
        <rFont val="Open Sans"/>
        <family val="2"/>
      </rPr>
      <t>Si se utiliza otro tipo de injerto</t>
    </r>
    <r>
      <rPr>
        <sz val="10"/>
        <color theme="1"/>
        <rFont val="Open Sans"/>
        <family val="2"/>
      </rPr>
      <t>, especifique</t>
    </r>
  </si>
  <si>
    <t>H. Información sobre el proceso y tiempo de fermentación de la muestra</t>
  </si>
  <si>
    <r>
      <rPr>
        <b/>
        <sz val="10"/>
        <color theme="1"/>
        <rFont val="Open Sans"/>
        <family val="2"/>
      </rPr>
      <t>¿Cuándo se inició la fermentación de esta muestra?</t>
    </r>
    <r>
      <rPr>
        <sz val="10"/>
        <color theme="1"/>
        <rFont val="Open Sans"/>
        <family val="2"/>
      </rPr>
      <t xml:space="preserve"> (dd/mm/aaaa) </t>
    </r>
  </si>
  <si>
    <r>
      <rPr>
        <b/>
        <sz val="10"/>
        <color theme="1"/>
        <rFont val="Open Sans"/>
        <family val="2"/>
      </rPr>
      <t xml:space="preserve">¿Dónde se fermentó la muestra? </t>
    </r>
    <r>
      <rPr>
        <sz val="10"/>
        <color theme="1"/>
        <rFont val="Open Sans"/>
        <family val="2"/>
      </rPr>
      <t xml:space="preserve">
</t>
    </r>
    <r>
      <rPr>
        <i/>
        <sz val="10"/>
        <color theme="1"/>
        <rFont val="Open Sans"/>
        <family val="2"/>
      </rPr>
      <t>En la plantación agrícola
En el centro de postcosecha de la cooperativa o asociación
En la estación experimental
Otro</t>
    </r>
  </si>
  <si>
    <r>
      <rPr>
        <b/>
        <sz val="10"/>
        <color theme="1"/>
        <rFont val="Open Sans"/>
        <family val="2"/>
      </rPr>
      <t>Tiempo entre la cosecha y el rompimiento de la fruta</t>
    </r>
    <r>
      <rPr>
        <sz val="10"/>
        <color theme="1"/>
        <rFont val="Open Sans"/>
        <family val="2"/>
      </rPr>
      <t xml:space="preserve"> (en días)</t>
    </r>
  </si>
  <si>
    <r>
      <rPr>
        <b/>
        <sz val="10"/>
        <color theme="1"/>
        <rFont val="Open Sans"/>
        <family val="2"/>
      </rPr>
      <t>¿Secado previo los granos en baba antes de la fermentación?</t>
    </r>
    <r>
      <rPr>
        <sz val="10"/>
        <color theme="1"/>
        <rFont val="Open Sans"/>
        <family val="2"/>
      </rPr>
      <t xml:space="preserve"> Sí / No</t>
    </r>
  </si>
  <si>
    <r>
      <rPr>
        <b/>
        <sz val="10"/>
        <color theme="1"/>
        <rFont val="Open Sans"/>
        <family val="2"/>
      </rPr>
      <t>Peso de la muestra de cacao recogida para la fermentación</t>
    </r>
    <r>
      <rPr>
        <sz val="10"/>
        <color theme="1"/>
        <rFont val="Open Sans"/>
        <family val="2"/>
      </rPr>
      <t xml:space="preserve"> (Kg de granos húmedos) </t>
    </r>
  </si>
  <si>
    <r>
      <rPr>
        <b/>
        <sz val="10"/>
        <color theme="1"/>
        <rFont val="Open Sans"/>
        <family val="2"/>
      </rPr>
      <t>Duración de la fermentación</t>
    </r>
    <r>
      <rPr>
        <sz val="10"/>
        <color theme="1"/>
        <rFont val="Open Sans"/>
        <family val="2"/>
      </rPr>
      <t xml:space="preserve"> (días)</t>
    </r>
  </si>
  <si>
    <r>
      <rPr>
        <b/>
        <sz val="10"/>
        <color theme="1"/>
        <rFont val="Open Sans"/>
        <family val="2"/>
      </rPr>
      <t xml:space="preserve">Fermentación realizada en: </t>
    </r>
    <r>
      <rPr>
        <sz val="10"/>
        <color theme="1"/>
        <rFont val="Open Sans"/>
        <family val="2"/>
      </rPr>
      <t xml:space="preserve">
</t>
    </r>
    <r>
      <rPr>
        <i/>
        <sz val="10"/>
        <color theme="1"/>
        <rFont val="Open Sans"/>
        <family val="2"/>
      </rPr>
      <t>Cajas de madera
Montones
En bolsas
Otro</t>
    </r>
  </si>
  <si>
    <r>
      <rPr>
        <b/>
        <sz val="10"/>
        <color theme="1"/>
        <rFont val="Open Sans"/>
        <family val="2"/>
      </rPr>
      <t xml:space="preserve">Peso estimado de la masa de fermentación </t>
    </r>
    <r>
      <rPr>
        <sz val="10"/>
        <color theme="1"/>
        <rFont val="Open Sans"/>
        <family val="2"/>
      </rPr>
      <t>en 1 caja, montón o bolsa (Kg de granos húmedos).</t>
    </r>
  </si>
  <si>
    <r>
      <rPr>
        <b/>
        <sz val="10"/>
        <color theme="1"/>
        <rFont val="Open Sans"/>
        <family val="2"/>
      </rPr>
      <t>Número de vueltas</t>
    </r>
    <r>
      <rPr>
        <sz val="10"/>
        <color theme="1"/>
        <rFont val="Open Sans"/>
        <family val="2"/>
      </rPr>
      <t xml:space="preserve"> durante la fermentación.</t>
    </r>
  </si>
  <si>
    <r>
      <rPr>
        <b/>
        <sz val="10"/>
        <color theme="1"/>
        <rFont val="Open Sans"/>
        <family val="2"/>
      </rPr>
      <t>Número de días después del inicio</t>
    </r>
    <r>
      <rPr>
        <sz val="10"/>
        <color theme="1"/>
        <rFont val="Open Sans"/>
        <family val="2"/>
      </rPr>
      <t xml:space="preserve"> de la fermentación en que se dio el primer volteo de los granos (días).</t>
    </r>
  </si>
  <si>
    <r>
      <rPr>
        <b/>
        <sz val="10"/>
        <color theme="1"/>
        <rFont val="Open Sans"/>
        <family val="2"/>
      </rPr>
      <t>¿Se han añadido materias aromáticas</t>
    </r>
    <r>
      <rPr>
        <sz val="10"/>
        <color theme="1"/>
        <rFont val="Open Sans"/>
        <family val="2"/>
      </rPr>
      <t>, pulpa de fruta o zumo? Sí / No</t>
    </r>
  </si>
  <si>
    <t>Tenga en cuenta que no se aceptan muestras procedentes de fermentaciones modificadas o artificiales con adición de material aromático, pulpa de fruta o zumos.</t>
  </si>
  <si>
    <t>MUESTRA EXPERIMENTAL ÚNICAMENTE - Si se ha hecho microfermentación: peso de los granos en baba  colocados en bolsas de malla en una masa de fermentación (Kg de granos en baba)</t>
  </si>
  <si>
    <t>MUESTRA EXPERIMENTAL ÚNICAMENTE - Si se trata de microfermentación: peso de la masa total de cacao (Kg de granos húmedos)</t>
  </si>
  <si>
    <r>
      <rPr>
        <b/>
        <sz val="10"/>
        <color theme="1"/>
        <rFont val="Open Sans"/>
        <family val="2"/>
      </rPr>
      <t>Método de fermentación</t>
    </r>
    <r>
      <rPr>
        <sz val="10"/>
        <color theme="1"/>
        <rFont val="Open Sans"/>
        <family val="2"/>
      </rPr>
      <t>:  ¿El método descrito es el que se realiza habitualmente en la región? Sí / No / Desconocido</t>
    </r>
  </si>
  <si>
    <t>Si no es así, ¿cuál es la principal diferencia?</t>
  </si>
  <si>
    <t>I. Información sobre el proceso y tiempo de secado de la muestra</t>
  </si>
  <si>
    <r>
      <rPr>
        <b/>
        <sz val="10"/>
        <color theme="1"/>
        <rFont val="Open Sans"/>
        <family val="2"/>
      </rPr>
      <t xml:space="preserve">¿Cuándo se inició el secado de la muestra? </t>
    </r>
    <r>
      <rPr>
        <sz val="10"/>
        <color theme="1"/>
        <rFont val="Open Sans"/>
        <family val="2"/>
      </rPr>
      <t>(dd/mm/aaaa)</t>
    </r>
  </si>
  <si>
    <r>
      <rPr>
        <b/>
        <sz val="10"/>
        <color theme="1"/>
        <rFont val="Open Sans"/>
        <family val="2"/>
      </rPr>
      <t xml:space="preserve">¿Dónde se secó la muestra? </t>
    </r>
    <r>
      <rPr>
        <sz val="10"/>
        <color theme="1"/>
        <rFont val="Open Sans"/>
        <family val="2"/>
      </rPr>
      <t xml:space="preserve">
</t>
    </r>
    <r>
      <rPr>
        <i/>
        <sz val="10"/>
        <color theme="1"/>
        <rFont val="Open Sans"/>
        <family val="2"/>
      </rPr>
      <t>En la plantación 
En el centro de postcosecha de la cooperativa o asociación
En la estación experimental
Otro</t>
    </r>
  </si>
  <si>
    <r>
      <rPr>
        <b/>
        <sz val="10"/>
        <color theme="1"/>
        <rFont val="Open Sans"/>
        <family val="2"/>
      </rPr>
      <t xml:space="preserve">Método(s) de secado aplicado(s) a esta muestra: </t>
    </r>
    <r>
      <rPr>
        <sz val="10"/>
        <color theme="1"/>
        <rFont val="Open Sans"/>
        <family val="2"/>
      </rPr>
      <t>Puede elegir varios si se ha utilizado una combinación de métodos para el proceso de secado (por ejemplo, sol directo seguido de secado al sol indirecto)</t>
    </r>
  </si>
  <si>
    <t>Secado directo al sol – Sí / No</t>
  </si>
  <si>
    <t>Secado indirecto al sol (por ejemplo, túnel ventilado, tipo invernadero) – Sí / No</t>
  </si>
  <si>
    <t>Secado artificial (o secado "mecánico" o "forzado") – Sí / No</t>
  </si>
  <si>
    <t>Si se utiliza una combinación de métodos de secado, especifique</t>
  </si>
  <si>
    <r>
      <t xml:space="preserve">Secado </t>
    </r>
    <r>
      <rPr>
        <b/>
        <sz val="10"/>
        <rFont val="Open Sans"/>
        <family val="2"/>
      </rPr>
      <t>directo</t>
    </r>
    <r>
      <rPr>
        <sz val="10"/>
        <rFont val="Open Sans"/>
        <family val="2"/>
      </rPr>
      <t xml:space="preserve"> al sol: Duración del proceso de secado directo al sol (días)</t>
    </r>
  </si>
  <si>
    <r>
      <t xml:space="preserve">Secado </t>
    </r>
    <r>
      <rPr>
        <b/>
        <sz val="10"/>
        <rFont val="Open Sans"/>
        <family val="2"/>
      </rPr>
      <t>directo</t>
    </r>
    <r>
      <rPr>
        <sz val="10"/>
        <rFont val="Open Sans"/>
        <family val="2"/>
      </rPr>
      <t xml:space="preserve"> al sol: ¿Sobre qué tipo de superficie se secó la muestra? 
</t>
    </r>
    <r>
      <rPr>
        <i/>
        <sz val="10"/>
        <rFont val="Open Sans"/>
        <family val="2"/>
      </rPr>
      <t>Al lado de la carretera/ asfalto
Suelo de cemento
Madera
Bambú
Metal
Otro</t>
    </r>
  </si>
  <si>
    <r>
      <t xml:space="preserve">Secado </t>
    </r>
    <r>
      <rPr>
        <b/>
        <sz val="10"/>
        <rFont val="Open Sans"/>
        <family val="2"/>
      </rPr>
      <t>directo</t>
    </r>
    <r>
      <rPr>
        <sz val="10"/>
        <rFont val="Open Sans"/>
        <family val="2"/>
      </rPr>
      <t xml:space="preserve"> al sol: Si es otro tipo de superficie, especifique</t>
    </r>
  </si>
  <si>
    <r>
      <t xml:space="preserve">Secado </t>
    </r>
    <r>
      <rPr>
        <b/>
        <sz val="10"/>
        <rFont val="Open Sans"/>
        <family val="2"/>
      </rPr>
      <t>directo</t>
    </r>
    <r>
      <rPr>
        <sz val="10"/>
        <rFont val="Open Sans"/>
        <family val="2"/>
      </rPr>
      <t xml:space="preserve"> al sol: Espesor de la capa de granos en la superficie de secado (cm)</t>
    </r>
  </si>
  <si>
    <r>
      <t xml:space="preserve">Secado </t>
    </r>
    <r>
      <rPr>
        <b/>
        <sz val="10"/>
        <rFont val="Open Sans"/>
        <family val="2"/>
      </rPr>
      <t>indirecto</t>
    </r>
    <r>
      <rPr>
        <sz val="10"/>
        <rFont val="Open Sans"/>
        <family val="2"/>
      </rPr>
      <t xml:space="preserve"> al sol: ¿Duración del secado indirecto al sol (días)?</t>
    </r>
  </si>
  <si>
    <r>
      <t xml:space="preserve">Secado </t>
    </r>
    <r>
      <rPr>
        <b/>
        <sz val="10"/>
        <rFont val="Open Sans"/>
        <family val="2"/>
      </rPr>
      <t>indirecto</t>
    </r>
    <r>
      <rPr>
        <sz val="10"/>
        <rFont val="Open Sans"/>
        <family val="2"/>
      </rPr>
      <t xml:space="preserve"> al sol: Sobre qué tipo de superficie se secó la muestra. 
</t>
    </r>
    <r>
      <rPr>
        <i/>
        <sz val="10"/>
        <rFont val="Open Sans"/>
        <family val="2"/>
      </rPr>
      <t>Suelo de cemento
Madera
Bambú
Metal
Otro</t>
    </r>
  </si>
  <si>
    <r>
      <t xml:space="preserve">Secado </t>
    </r>
    <r>
      <rPr>
        <b/>
        <sz val="10"/>
        <rFont val="Open Sans"/>
        <family val="2"/>
      </rPr>
      <t>indirecto</t>
    </r>
    <r>
      <rPr>
        <sz val="10"/>
        <rFont val="Open Sans"/>
        <family val="2"/>
      </rPr>
      <t xml:space="preserve"> al sol: Si es otro, especifique</t>
    </r>
  </si>
  <si>
    <r>
      <t xml:space="preserve">Secado </t>
    </r>
    <r>
      <rPr>
        <b/>
        <sz val="10"/>
        <rFont val="Open Sans"/>
        <family val="2"/>
      </rPr>
      <t>indirecto</t>
    </r>
    <r>
      <rPr>
        <sz val="10"/>
        <rFont val="Open Sans"/>
        <family val="2"/>
      </rPr>
      <t xml:space="preserve"> al sol: Espesor de la capa de granos en la superficie de secado (cm)</t>
    </r>
  </si>
  <si>
    <r>
      <t xml:space="preserve">Secado </t>
    </r>
    <r>
      <rPr>
        <b/>
        <sz val="10"/>
        <rFont val="Open Sans"/>
        <family val="2"/>
      </rPr>
      <t>indirecto</t>
    </r>
    <r>
      <rPr>
        <sz val="10"/>
        <rFont val="Open Sans"/>
        <family val="2"/>
      </rPr>
      <t xml:space="preserve"> al sol: Describa la construcción del secador solar.</t>
    </r>
  </si>
  <si>
    <r>
      <t xml:space="preserve">Secado </t>
    </r>
    <r>
      <rPr>
        <b/>
        <sz val="10"/>
        <rFont val="Open Sans"/>
        <family val="2"/>
      </rPr>
      <t>artificial</t>
    </r>
    <r>
      <rPr>
        <sz val="10"/>
        <rFont val="Open Sans"/>
        <family val="2"/>
      </rPr>
      <t xml:space="preserve"> ("mecánico" o "forzado"): ¿Duración del secado artificial (días)?</t>
    </r>
  </si>
  <si>
    <r>
      <t xml:space="preserve">Secado </t>
    </r>
    <r>
      <rPr>
        <b/>
        <sz val="10"/>
        <rFont val="Open Sans"/>
        <family val="2"/>
      </rPr>
      <t>artificial</t>
    </r>
    <r>
      <rPr>
        <sz val="10"/>
        <rFont val="Open Sans"/>
        <family val="2"/>
      </rPr>
      <t>: Espesor de la capa de granos (cm)</t>
    </r>
  </si>
  <si>
    <r>
      <t xml:space="preserve">Secado </t>
    </r>
    <r>
      <rPr>
        <b/>
        <sz val="10"/>
        <rFont val="Open Sans"/>
        <family val="2"/>
      </rPr>
      <t>artificial</t>
    </r>
    <r>
      <rPr>
        <sz val="10"/>
        <rFont val="Open Sans"/>
        <family val="2"/>
      </rPr>
      <t>: Tipo de secador utilizado: 
Bandeja y fuego
Tipo samoa 
Otro</t>
    </r>
  </si>
  <si>
    <r>
      <t xml:space="preserve">Secado </t>
    </r>
    <r>
      <rPr>
        <b/>
        <sz val="10"/>
        <rFont val="Open Sans"/>
        <family val="2"/>
      </rPr>
      <t>artificial</t>
    </r>
    <r>
      <rPr>
        <sz val="10"/>
        <rFont val="Open Sans"/>
        <family val="2"/>
      </rPr>
      <t>: Si es otro tipo de secado, ¿cuál?</t>
    </r>
  </si>
  <si>
    <r>
      <t xml:space="preserve">Secado </t>
    </r>
    <r>
      <rPr>
        <b/>
        <sz val="10"/>
        <rFont val="Open Sans"/>
        <family val="2"/>
      </rPr>
      <t>artificial</t>
    </r>
    <r>
      <rPr>
        <sz val="10"/>
        <rFont val="Open Sans"/>
        <family val="2"/>
      </rPr>
      <t>: Fuente de calor utilizada: 
Madera
Residuos
Gas
Combustible
Otro</t>
    </r>
  </si>
  <si>
    <r>
      <t xml:space="preserve">Secado </t>
    </r>
    <r>
      <rPr>
        <b/>
        <sz val="10"/>
        <rFont val="Open Sans"/>
        <family val="2"/>
      </rPr>
      <t>artificial</t>
    </r>
    <r>
      <rPr>
        <sz val="10"/>
        <rFont val="Open Sans"/>
        <family val="2"/>
      </rPr>
      <t>: Si se utilizan otras fuentes de calor, especifique</t>
    </r>
  </si>
  <si>
    <r>
      <rPr>
        <b/>
        <sz val="10"/>
        <color theme="1"/>
        <rFont val="Open Sans"/>
        <family val="2"/>
      </rPr>
      <t xml:space="preserve">Duración del proceso de secado total </t>
    </r>
    <r>
      <rPr>
        <sz val="10"/>
        <color theme="1"/>
        <rFont val="Open Sans"/>
        <family val="2"/>
      </rPr>
      <t xml:space="preserve">(días), </t>
    </r>
    <r>
      <rPr>
        <b/>
        <sz val="10"/>
        <color theme="1"/>
        <rFont val="Open Sans"/>
        <family val="2"/>
      </rPr>
      <t>calculada a partir de las respuestas anteriores</t>
    </r>
  </si>
  <si>
    <r>
      <rPr>
        <b/>
        <sz val="10"/>
        <color theme="1"/>
        <rFont val="Open Sans"/>
        <family val="2"/>
      </rPr>
      <t>Método(s) de secado</t>
    </r>
    <r>
      <rPr>
        <sz val="10"/>
        <color theme="1"/>
        <rFont val="Open Sans"/>
        <family val="2"/>
      </rPr>
      <t>: ¿El método descrito es el que se realiza habitualmente en la región? Sí / No / Desconocido</t>
    </r>
  </si>
  <si>
    <t xml:space="preserve">J. Evaluación de la calidad física  y almacenamiento de las muestras de granos </t>
  </si>
  <si>
    <r>
      <rPr>
        <b/>
        <sz val="10"/>
        <color theme="1"/>
        <rFont val="Open Sans"/>
        <family val="2"/>
      </rPr>
      <t>¿Se ha realizado una prueba de corte?</t>
    </r>
    <r>
      <rPr>
        <sz val="10"/>
        <color theme="1"/>
        <rFont val="Open Sans"/>
        <family val="2"/>
      </rPr>
      <t xml:space="preserve"> Sí / No / Desconocido</t>
    </r>
  </si>
  <si>
    <t>En caso afirmativo, ¿qué porcentaje de granos pizarrosos hay?</t>
  </si>
  <si>
    <t>En caso afirmativo, % de granos violetas/no fermentados?</t>
  </si>
  <si>
    <t>En caso afirmativo, % de granos marrones violetas/semifermentadas?</t>
  </si>
  <si>
    <t>En caso afirmativo, % de granos marrones?</t>
  </si>
  <si>
    <r>
      <rPr>
        <b/>
        <sz val="10"/>
        <color theme="1"/>
        <rFont val="Open Sans"/>
        <family val="2"/>
      </rPr>
      <t xml:space="preserve">Contenido de humedad de los granos </t>
    </r>
    <r>
      <rPr>
        <sz val="10"/>
        <color theme="1"/>
        <rFont val="Open Sans"/>
        <family val="2"/>
      </rPr>
      <t>(%)</t>
    </r>
  </si>
  <si>
    <r>
      <rPr>
        <b/>
        <sz val="10"/>
        <color theme="1"/>
        <rFont val="Open Sans"/>
        <family val="2"/>
      </rPr>
      <t>Temperatura de almacenamiento de la muestra</t>
    </r>
    <r>
      <rPr>
        <sz val="10"/>
        <color theme="1"/>
        <rFont val="Open Sans"/>
        <family val="2"/>
      </rPr>
      <t xml:space="preserve"> (grados Celsius °C)</t>
    </r>
  </si>
  <si>
    <r>
      <rPr>
        <b/>
        <sz val="10"/>
        <color theme="1"/>
        <rFont val="Open Sans"/>
        <family val="2"/>
      </rPr>
      <t>Humedad relativa del lugar de almacenamiento de la muestra</t>
    </r>
    <r>
      <rPr>
        <sz val="10"/>
        <color theme="1"/>
        <rFont val="Open Sans"/>
        <family val="2"/>
      </rPr>
      <t xml:space="preserve"> (%)</t>
    </r>
  </si>
  <si>
    <r>
      <rPr>
        <b/>
        <sz val="10"/>
        <color theme="1"/>
        <rFont val="Open Sans"/>
        <family val="2"/>
      </rPr>
      <t xml:space="preserve">¿Se ha realizado algún control de plagas durante el almacenamiento? </t>
    </r>
    <r>
      <rPr>
        <sz val="10"/>
        <color theme="1"/>
        <rFont val="Open Sans"/>
        <family val="2"/>
      </rPr>
      <t>Sí / No / Desconocido</t>
    </r>
  </si>
  <si>
    <t>K. Otros comentarios</t>
  </si>
  <si>
    <t>Añada cualquier comentario sobre la muestra si es necesario</t>
  </si>
  <si>
    <t>ACEPTACIÓN DE TÉRMINOS DE USO DE DATOS Y MUESTRAS DE CACAO PRESENTADAS</t>
  </si>
  <si>
    <r>
      <rPr>
        <sz val="10"/>
        <color rgb="FF000000"/>
        <rFont val="Open Sans"/>
      </rPr>
      <t xml:space="preserve">Al enviar muestras de granos de cacao y datos asociados a la edición 2027 de los Premios Cacao de Excelencia, los productores otorgan permiso a Cacao de Excelencia para utilizar las muestras y los datos como se indica en la pestaña </t>
    </r>
    <r>
      <rPr>
        <i/>
        <sz val="10"/>
        <color rgb="FF000000"/>
        <rFont val="Open Sans"/>
      </rPr>
      <t>General Info - disclaimer de este documento.</t>
    </r>
  </si>
  <si>
    <t>Country code</t>
  </si>
  <si>
    <t>Seleccione un origen</t>
  </si>
  <si>
    <t>Australia</t>
  </si>
  <si>
    <t>Australie</t>
  </si>
  <si>
    <t>Belize</t>
  </si>
  <si>
    <t>Belice</t>
  </si>
  <si>
    <t>Benin</t>
  </si>
  <si>
    <t>Bénin</t>
  </si>
  <si>
    <t>Bolivia</t>
  </si>
  <si>
    <t>Bolivie</t>
  </si>
  <si>
    <t>Brazil</t>
  </si>
  <si>
    <t>Brésil</t>
  </si>
  <si>
    <t>Brasil</t>
  </si>
  <si>
    <t>Cambodia</t>
  </si>
  <si>
    <t>Cambodge</t>
  </si>
  <si>
    <t>Camboya</t>
  </si>
  <si>
    <t>Cameroon</t>
  </si>
  <si>
    <t>Cameroun</t>
  </si>
  <si>
    <t>Camerún</t>
  </si>
  <si>
    <t>Central African Republic</t>
  </si>
  <si>
    <t>Chine</t>
  </si>
  <si>
    <t>China</t>
  </si>
  <si>
    <t>Colombie</t>
  </si>
  <si>
    <t>Colombia</t>
  </si>
  <si>
    <t>Congo, Rép. Dém. du</t>
  </si>
  <si>
    <t>Congo, Rep. del</t>
  </si>
  <si>
    <t>Congo, Dem. Rep. of</t>
  </si>
  <si>
    <t>Congo, Rép. du</t>
  </si>
  <si>
    <t>Congo, Rep. Dem. del</t>
  </si>
  <si>
    <t>Congo, Rep. of</t>
  </si>
  <si>
    <t>Costa Rica</t>
  </si>
  <si>
    <t>Côte d’Ivoire</t>
  </si>
  <si>
    <t>Cuba</t>
  </si>
  <si>
    <t>Dominique</t>
  </si>
  <si>
    <t>1-767</t>
  </si>
  <si>
    <t>Dominica</t>
  </si>
  <si>
    <t>El Salvador</t>
  </si>
  <si>
    <t>Ecuador</t>
  </si>
  <si>
    <t>Dominican Republic</t>
  </si>
  <si>
    <t>Équateur</t>
  </si>
  <si>
    <t>Fidji</t>
  </si>
  <si>
    <t>Fiji</t>
  </si>
  <si>
    <t>Gabon</t>
  </si>
  <si>
    <t>Filipinas</t>
  </si>
  <si>
    <t>Equatorial Guinea</t>
  </si>
  <si>
    <t>Gambie</t>
  </si>
  <si>
    <t>Gabón</t>
  </si>
  <si>
    <t>Ghana</t>
  </si>
  <si>
    <t>Gambia</t>
  </si>
  <si>
    <t>French Guiana</t>
  </si>
  <si>
    <t>Grenade</t>
  </si>
  <si>
    <t>1-473</t>
  </si>
  <si>
    <t>French Polynesia</t>
  </si>
  <si>
    <t>Guadeloupe</t>
  </si>
  <si>
    <t>Granada</t>
  </si>
  <si>
    <t>Guatemala</t>
  </si>
  <si>
    <t>Guadalupe</t>
  </si>
  <si>
    <t>Guinée</t>
  </si>
  <si>
    <t>Guinée équatoriale</t>
  </si>
  <si>
    <t>Guayana Francesa</t>
  </si>
  <si>
    <t>Grenada</t>
  </si>
  <si>
    <t>Guyana</t>
  </si>
  <si>
    <t>Guinea</t>
  </si>
  <si>
    <t>Guyane française</t>
  </si>
  <si>
    <t>Guinea Ecuatorial</t>
  </si>
  <si>
    <t>Haïti</t>
  </si>
  <si>
    <t>Hawaii</t>
  </si>
  <si>
    <t>1-808</t>
  </si>
  <si>
    <t>Haití</t>
  </si>
  <si>
    <t>Honduras</t>
  </si>
  <si>
    <t>Haiti</t>
  </si>
  <si>
    <t>Îles Salomon</t>
  </si>
  <si>
    <t>Inde</t>
  </si>
  <si>
    <t>India</t>
  </si>
  <si>
    <t>Indonésie</t>
  </si>
  <si>
    <t>Indonesia</t>
  </si>
  <si>
    <t>Jamaïque</t>
  </si>
  <si>
    <t>1-876</t>
  </si>
  <si>
    <t>Islas Salomón</t>
  </si>
  <si>
    <t>Kenya</t>
  </si>
  <si>
    <t>Jamaica</t>
  </si>
  <si>
    <t>La Réunion</t>
  </si>
  <si>
    <t>Libéria</t>
  </si>
  <si>
    <t>Madagascar</t>
  </si>
  <si>
    <t>Liberia</t>
  </si>
  <si>
    <t>Malaisie</t>
  </si>
  <si>
    <t>Martinique</t>
  </si>
  <si>
    <t>Malasia</t>
  </si>
  <si>
    <t>Malaysia</t>
  </si>
  <si>
    <t>Maurice</t>
  </si>
  <si>
    <t>Martinica</t>
  </si>
  <si>
    <t>Mexique</t>
  </si>
  <si>
    <t>Mauricio</t>
  </si>
  <si>
    <t>Mauritius</t>
  </si>
  <si>
    <t>Myanmar</t>
  </si>
  <si>
    <t>México</t>
  </si>
  <si>
    <t>Mexico</t>
  </si>
  <si>
    <t>Nicaragua</t>
  </si>
  <si>
    <t>Nigéria</t>
  </si>
  <si>
    <t>New Calledonia</t>
  </si>
  <si>
    <t>Nouvelle Calédonie</t>
  </si>
  <si>
    <t>Nigeria</t>
  </si>
  <si>
    <t>Ouganda</t>
  </si>
  <si>
    <t>Nueva Caledonia</t>
  </si>
  <si>
    <t>Panama</t>
  </si>
  <si>
    <t>Panamá</t>
  </si>
  <si>
    <t>Papouasie-Nouvelle-Guinée</t>
  </si>
  <si>
    <t>Papua Nueva Guinea</t>
  </si>
  <si>
    <t>Papua New Guinea</t>
  </si>
  <si>
    <t>Papouasie-Nouvelle-Guinée - Région autonome de Bougainville (AROB)</t>
  </si>
  <si>
    <t>Papua Nueva Guinea - Región Autónoma de Bougainville (AROB)</t>
  </si>
  <si>
    <t>Papua New Guinea – Autonomous Region of Bougainville (AROB)</t>
  </si>
  <si>
    <t>Pérou</t>
  </si>
  <si>
    <t>Perú</t>
  </si>
  <si>
    <t>Peru</t>
  </si>
  <si>
    <t>Philippines</t>
  </si>
  <si>
    <t>Polinesia Francesa</t>
  </si>
  <si>
    <t>Polynésie française</t>
  </si>
  <si>
    <t>Puerto Rico</t>
  </si>
  <si>
    <t>Porto Rico</t>
  </si>
  <si>
    <t>República Centroafricana</t>
  </si>
  <si>
    <t>Rwanda</t>
  </si>
  <si>
    <t>République centrafricaine</t>
  </si>
  <si>
    <t>República Dominicana</t>
  </si>
  <si>
    <t>Saint Kitts and Nevis</t>
  </si>
  <si>
    <t>1-869</t>
  </si>
  <si>
    <t>République dominicaine</t>
  </si>
  <si>
    <t>Saint Lucia</t>
  </si>
  <si>
    <t>1-758</t>
  </si>
  <si>
    <t>Saint Kitts y Nevis</t>
  </si>
  <si>
    <t>Saint Vincent and the Grenadines</t>
  </si>
  <si>
    <t>1-784</t>
  </si>
  <si>
    <t>Sainte-Lucie</t>
  </si>
  <si>
    <t>Samoa</t>
  </si>
  <si>
    <t>Saint-Kitts-et-Nevis</t>
  </si>
  <si>
    <t>San Vicente y las Granadinas</t>
  </si>
  <si>
    <t>Sao Tome and Principe</t>
  </si>
  <si>
    <t>Saint-Vincent-et-les Grenadines</t>
  </si>
  <si>
    <t>Santa Lucía</t>
  </si>
  <si>
    <t>Sierra Leone</t>
  </si>
  <si>
    <t>Santo Tomé y Príncipe</t>
  </si>
  <si>
    <t>Solomon Islands</t>
  </si>
  <si>
    <t>Sao Tomé-et-Principe</t>
  </si>
  <si>
    <t>Sierra Leona</t>
  </si>
  <si>
    <t>Sri Lanka</t>
  </si>
  <si>
    <t>Suriname</t>
  </si>
  <si>
    <t>Taiwan</t>
  </si>
  <si>
    <t>Tailandia</t>
  </si>
  <si>
    <t>Tanzania</t>
  </si>
  <si>
    <t>Taiwán</t>
  </si>
  <si>
    <t>Thailand</t>
  </si>
  <si>
    <t>Tanzanie</t>
  </si>
  <si>
    <t>Tanzanía</t>
  </si>
  <si>
    <t>Timor-Leste</t>
  </si>
  <si>
    <t>Thaïlande</t>
  </si>
  <si>
    <t>Togo</t>
  </si>
  <si>
    <t>Trinidad and Tobago</t>
  </si>
  <si>
    <t>1-868</t>
  </si>
  <si>
    <t>Trinidad y Tabago</t>
  </si>
  <si>
    <t>Uganda</t>
  </si>
  <si>
    <t>Trinité-et-Tobago</t>
  </si>
  <si>
    <t>Vanuatu</t>
  </si>
  <si>
    <t>Venezuela</t>
  </si>
  <si>
    <t>Viet Nam</t>
  </si>
  <si>
    <t>Zambia</t>
  </si>
  <si>
    <t>Zambie</t>
  </si>
  <si>
    <t>Angola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</si>
</sst>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2"/>
      <color theme="0"/>
      <name val="Calibri"/>
      <family val="2"/>
      <scheme val="minor"/>
    </font>
    <font>
      <sz val="8"/>
      <name val="Calibri"/>
      <family val="2"/>
      <scheme val="minor"/>
    </font>
    <font>
      <b/>
      <sz val="12"/>
      <color theme="1"/>
      <name val="Calibri"/>
      <family val="2"/>
      <scheme val="minor"/>
    </font>
    <font>
      <sz val="11"/>
      <color theme="0"/>
      <name val="Calibri"/>
      <family val="2"/>
      <scheme val="minor"/>
    </font>
    <font>
      <b/>
      <sz val="12"/>
      <color theme="0"/>
      <name val="Calibri"/>
      <family val="2"/>
      <scheme val="minor"/>
    </font>
    <font>
      <b/>
      <sz val="11"/>
      <name val="Calibri"/>
      <family val="2"/>
      <scheme val="minor"/>
    </font>
    <font>
      <b/>
      <sz val="11"/>
      <color theme="0"/>
      <name val="Calibri"/>
      <family val="2"/>
      <scheme val="minor"/>
    </font>
    <font>
      <sz val="11"/>
      <name val="Calibri"/>
      <family val="2"/>
      <scheme val="minor"/>
    </font>
    <font>
      <sz val="9"/>
      <color theme="0"/>
      <name val="Calibri"/>
      <family val="2"/>
      <scheme val="minor"/>
    </font>
    <font>
      <u/>
      <sz val="11"/>
      <color theme="10"/>
      <name val="Calibri"/>
      <family val="2"/>
      <scheme val="minor"/>
    </font>
    <font>
      <u/>
      <sz val="11"/>
      <color theme="1"/>
      <name val="Calibri"/>
      <family val="2"/>
      <scheme val="minor"/>
    </font>
    <font>
      <sz val="12"/>
      <name val="Calibri"/>
      <family val="2"/>
      <scheme val="minor"/>
    </font>
    <font>
      <b/>
      <sz val="22"/>
      <color theme="1"/>
      <name val="Montserrat"/>
    </font>
    <font>
      <b/>
      <sz val="16"/>
      <color theme="1"/>
      <name val="Montserrat"/>
    </font>
    <font>
      <b/>
      <sz val="14"/>
      <color theme="1"/>
      <name val="Montserrat"/>
    </font>
    <font>
      <b/>
      <sz val="11"/>
      <color theme="1"/>
      <name val="Open Sans"/>
      <family val="2"/>
    </font>
    <font>
      <sz val="11"/>
      <color theme="1"/>
      <name val="Open Sans"/>
      <family val="2"/>
    </font>
    <font>
      <sz val="12"/>
      <color theme="1"/>
      <name val="Open Sans"/>
      <family val="2"/>
    </font>
    <font>
      <b/>
      <sz val="10"/>
      <color theme="1"/>
      <name val="Open Sans"/>
      <family val="2"/>
    </font>
    <font>
      <sz val="10"/>
      <color theme="1"/>
      <name val="Open Sans"/>
      <family val="2"/>
    </font>
    <font>
      <b/>
      <sz val="10"/>
      <color theme="0"/>
      <name val="Open Sans"/>
      <family val="2"/>
    </font>
    <font>
      <i/>
      <sz val="10"/>
      <color theme="1"/>
      <name val="Open Sans"/>
      <family val="2"/>
    </font>
    <font>
      <sz val="10"/>
      <name val="Open Sans"/>
      <family val="2"/>
    </font>
    <font>
      <b/>
      <i/>
      <sz val="10"/>
      <color theme="1"/>
      <name val="Open Sans"/>
      <family val="2"/>
    </font>
    <font>
      <b/>
      <sz val="10"/>
      <name val="Open Sans"/>
      <family val="2"/>
    </font>
    <font>
      <i/>
      <sz val="10"/>
      <name val="Open Sans"/>
      <family val="2"/>
    </font>
    <font>
      <sz val="11"/>
      <color rgb="FF000000"/>
      <name val="Open Sans"/>
      <family val="2"/>
    </font>
    <font>
      <b/>
      <sz val="11"/>
      <color rgb="FFCC3300"/>
      <name val="Open Sans"/>
      <family val="2"/>
    </font>
    <font>
      <b/>
      <sz val="11"/>
      <color rgb="FF000000"/>
      <name val="Open Sans"/>
      <family val="2"/>
    </font>
    <font>
      <sz val="9"/>
      <color theme="1"/>
      <name val="Open Sans"/>
      <family val="2"/>
    </font>
    <font>
      <u/>
      <sz val="9"/>
      <color theme="1"/>
      <name val="Open Sans"/>
      <family val="2"/>
    </font>
    <font>
      <sz val="18"/>
      <color rgb="FFA01F65"/>
      <name val="Montserrat Bold"/>
    </font>
    <font>
      <b/>
      <sz val="20"/>
      <color theme="1"/>
      <name val="Montserrat"/>
    </font>
    <font>
      <b/>
      <sz val="20"/>
      <color theme="1"/>
      <name val="Calibri"/>
      <family val="2"/>
      <scheme val="minor"/>
    </font>
    <font>
      <b/>
      <i/>
      <sz val="10"/>
      <color theme="1" tint="0.499984740745262"/>
      <name val="Open Sans"/>
      <family val="2"/>
    </font>
    <font>
      <b/>
      <sz val="9"/>
      <color theme="0"/>
      <name val="Open Sans"/>
      <family val="2"/>
    </font>
    <font>
      <b/>
      <sz val="12"/>
      <color theme="0"/>
      <name val="Open Sans"/>
      <family val="2"/>
    </font>
    <font>
      <sz val="10"/>
      <color theme="0"/>
      <name val="Open Sans"/>
      <family val="2"/>
    </font>
    <font>
      <sz val="10"/>
      <color rgb="FF000000"/>
      <name val="Open Sans"/>
    </font>
    <font>
      <i/>
      <sz val="10"/>
      <color rgb="FF000000"/>
      <name val="Open Sans"/>
    </font>
    <font>
      <b/>
      <sz val="10"/>
      <color rgb="FF000000"/>
      <name val="Open Sans"/>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8" tint="0.39997558519241921"/>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A01F65"/>
        <bgColor indexed="64"/>
      </patternFill>
    </fill>
    <fill>
      <patternFill patternType="solid">
        <fgColor theme="9"/>
        <bgColor indexed="64"/>
      </patternFill>
    </fill>
    <fill>
      <patternFill patternType="solid">
        <fgColor rgb="FFE7FC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theme="2" tint="-9.9948118533890809E-2"/>
      </top>
      <bottom style="thin">
        <color theme="2" tint="-9.9948118533890809E-2"/>
      </bottom>
      <diagonal/>
    </border>
    <border>
      <left/>
      <right style="thin">
        <color indexed="64"/>
      </right>
      <top style="thin">
        <color theme="2" tint="-9.9948118533890809E-2"/>
      </top>
      <bottom style="thin">
        <color theme="2" tint="-9.9948118533890809E-2"/>
      </bottom>
      <diagonal/>
    </border>
    <border>
      <left style="thin">
        <color indexed="64"/>
      </left>
      <right/>
      <top style="thin">
        <color theme="2" tint="-9.9948118533890809E-2"/>
      </top>
      <bottom style="thin">
        <color indexed="64"/>
      </bottom>
      <diagonal/>
    </border>
    <border>
      <left/>
      <right style="thin">
        <color indexed="64"/>
      </right>
      <top style="thin">
        <color theme="2" tint="-9.9948118533890809E-2"/>
      </top>
      <bottom style="thin">
        <color indexed="64"/>
      </bottom>
      <diagonal/>
    </border>
    <border>
      <left style="thin">
        <color indexed="64"/>
      </left>
      <right/>
      <top style="thin">
        <color indexed="64"/>
      </top>
      <bottom style="thin">
        <color theme="2" tint="-9.9948118533890809E-2"/>
      </bottom>
      <diagonal/>
    </border>
    <border>
      <left/>
      <right/>
      <top style="thin">
        <color indexed="64"/>
      </top>
      <bottom style="thin">
        <color theme="2" tint="-9.9948118533890809E-2"/>
      </bottom>
      <diagonal/>
    </border>
    <border>
      <left/>
      <right style="thin">
        <color indexed="64"/>
      </right>
      <top style="thin">
        <color indexed="64"/>
      </top>
      <bottom style="thin">
        <color theme="2" tint="-9.9948118533890809E-2"/>
      </bottom>
      <diagonal/>
    </border>
    <border>
      <left/>
      <right style="thick">
        <color theme="1" tint="0.34998626667073579"/>
      </right>
      <top style="thin">
        <color indexed="64"/>
      </top>
      <bottom/>
      <diagonal/>
    </border>
    <border>
      <left/>
      <right style="thick">
        <color theme="1" tint="0.34998626667073579"/>
      </right>
      <top/>
      <bottom/>
      <diagonal/>
    </border>
    <border>
      <left/>
      <right style="thick">
        <color theme="1" tint="0.34998626667073579"/>
      </right>
      <top/>
      <bottom style="thick">
        <color theme="1" tint="0.34998626667073579"/>
      </bottom>
      <diagonal/>
    </border>
    <border>
      <left/>
      <right/>
      <top/>
      <bottom style="thick">
        <color theme="1" tint="0.34998626667073579"/>
      </bottom>
      <diagonal/>
    </border>
  </borders>
  <cellStyleXfs count="2">
    <xf numFmtId="0" fontId="0" fillId="0" borderId="0"/>
    <xf numFmtId="0" fontId="15" fillId="0" borderId="0" applyNumberFormat="0" applyFill="0" applyBorder="0" applyAlignment="0" applyProtection="0"/>
  </cellStyleXfs>
  <cellXfs count="178">
    <xf numFmtId="0" fontId="0" fillId="0" borderId="0" xfId="0"/>
    <xf numFmtId="0" fontId="5" fillId="0" borderId="0" xfId="0" applyFont="1" applyAlignment="1">
      <alignment vertical="center"/>
    </xf>
    <xf numFmtId="0" fontId="6" fillId="0" borderId="0" xfId="0" applyFont="1"/>
    <xf numFmtId="0" fontId="4" fillId="0" borderId="0" xfId="0" applyFont="1"/>
    <xf numFmtId="0" fontId="4" fillId="0" borderId="0" xfId="0" applyFont="1" applyAlignment="1">
      <alignment horizontal="left"/>
    </xf>
    <xf numFmtId="0" fontId="8" fillId="0" borderId="1" xfId="0" applyFont="1" applyBorder="1" applyAlignment="1">
      <alignment wrapText="1"/>
    </xf>
    <xf numFmtId="0" fontId="8" fillId="0" borderId="1" xfId="0" applyFont="1" applyBorder="1" applyAlignment="1">
      <alignment horizontal="left" wrapText="1"/>
    </xf>
    <xf numFmtId="0" fontId="8" fillId="0" borderId="0" xfId="0" applyFont="1" applyAlignment="1">
      <alignment wrapText="1"/>
    </xf>
    <xf numFmtId="0" fontId="9" fillId="0" borderId="0" xfId="0" applyFont="1" applyAlignment="1">
      <alignment horizontal="center"/>
    </xf>
    <xf numFmtId="0" fontId="9" fillId="0" borderId="0" xfId="0" applyFont="1"/>
    <xf numFmtId="0" fontId="5" fillId="0" borderId="7" xfId="0" applyFont="1" applyBorder="1" applyAlignment="1">
      <alignment horizontal="left" vertical="center" wrapText="1"/>
    </xf>
    <xf numFmtId="0" fontId="5" fillId="0" borderId="7" xfId="0" applyFont="1" applyBorder="1" applyAlignment="1">
      <alignment vertical="center"/>
    </xf>
    <xf numFmtId="0" fontId="12" fillId="0" borderId="0" xfId="0" applyFont="1" applyAlignment="1">
      <alignment vertical="center"/>
    </xf>
    <xf numFmtId="0" fontId="0" fillId="0" borderId="9" xfId="0" applyBorder="1" applyAlignment="1">
      <alignment horizontal="left" vertical="center" wrapText="1"/>
    </xf>
    <xf numFmtId="0" fontId="0" fillId="0" borderId="9" xfId="0" applyBorder="1"/>
    <xf numFmtId="0" fontId="10" fillId="0" borderId="0" xfId="0" applyFont="1"/>
    <xf numFmtId="0" fontId="14" fillId="0" borderId="0" xfId="0" applyFont="1"/>
    <xf numFmtId="0" fontId="9" fillId="0" borderId="14" xfId="0" applyFont="1" applyBorder="1" applyAlignment="1">
      <alignment horizontal="center" wrapText="1"/>
    </xf>
    <xf numFmtId="0" fontId="6" fillId="0" borderId="14" xfId="0" applyFont="1" applyBorder="1" applyAlignment="1">
      <alignment horizontal="center"/>
    </xf>
    <xf numFmtId="0" fontId="3" fillId="0" borderId="0" xfId="0" applyFont="1"/>
    <xf numFmtId="0" fontId="9" fillId="0" borderId="14" xfId="0" applyFont="1" applyBorder="1" applyAlignment="1">
      <alignment horizontal="center"/>
    </xf>
    <xf numFmtId="0" fontId="9" fillId="0" borderId="5" xfId="0" applyFont="1" applyBorder="1" applyAlignment="1">
      <alignment horizontal="center"/>
    </xf>
    <xf numFmtId="0" fontId="0" fillId="0" borderId="0" xfId="0" applyAlignment="1">
      <alignment horizontal="center" vertical="center"/>
    </xf>
    <xf numFmtId="0" fontId="0" fillId="0" borderId="0" xfId="0" applyProtection="1">
      <protection locked="0"/>
    </xf>
    <xf numFmtId="0" fontId="0" fillId="0" borderId="0" xfId="0" applyAlignment="1">
      <alignment vertical="top"/>
    </xf>
    <xf numFmtId="0" fontId="0" fillId="0" borderId="0" xfId="0" applyAlignment="1">
      <alignment horizontal="left" vertical="top" wrapText="1"/>
    </xf>
    <xf numFmtId="0" fontId="0" fillId="0" borderId="6" xfId="0" applyBorder="1" applyAlignment="1">
      <alignment vertical="top"/>
    </xf>
    <xf numFmtId="0" fontId="0" fillId="0" borderId="10" xfId="0" applyBorder="1" applyAlignment="1">
      <alignment vertical="top"/>
    </xf>
    <xf numFmtId="0" fontId="0" fillId="0" borderId="7" xfId="0" applyBorder="1" applyAlignment="1">
      <alignment vertical="top"/>
    </xf>
    <xf numFmtId="0" fontId="0" fillId="4" borderId="10" xfId="0" applyFill="1" applyBorder="1" applyAlignment="1">
      <alignment vertical="top"/>
    </xf>
    <xf numFmtId="0" fontId="17" fillId="0" borderId="0" xfId="0" applyFont="1" applyAlignment="1">
      <alignment vertical="top"/>
    </xf>
    <xf numFmtId="0" fontId="5" fillId="0" borderId="15" xfId="0" applyFont="1" applyBorder="1" applyAlignment="1">
      <alignment vertical="center"/>
    </xf>
    <xf numFmtId="0" fontId="0" fillId="0" borderId="18" xfId="0" applyBorder="1"/>
    <xf numFmtId="0" fontId="17" fillId="6" borderId="10" xfId="0" applyFont="1" applyFill="1" applyBorder="1" applyAlignment="1">
      <alignment vertical="top"/>
    </xf>
    <xf numFmtId="0" fontId="2" fillId="0" borderId="0" xfId="0" applyFont="1" applyAlignment="1">
      <alignment horizontal="left" vertical="center"/>
    </xf>
    <xf numFmtId="0" fontId="1" fillId="0" borderId="10" xfId="0" applyFont="1" applyBorder="1" applyAlignment="1">
      <alignment horizontal="left" vertical="center"/>
    </xf>
    <xf numFmtId="0" fontId="1" fillId="0" borderId="0" xfId="0" applyFont="1"/>
    <xf numFmtId="0" fontId="1" fillId="0" borderId="1" xfId="0" applyFont="1" applyBorder="1"/>
    <xf numFmtId="0" fontId="1" fillId="0" borderId="1" xfId="0" applyFont="1" applyBorder="1" applyAlignment="1">
      <alignment horizontal="left"/>
    </xf>
    <xf numFmtId="0" fontId="24" fillId="2" borderId="11" xfId="0" applyFont="1" applyFill="1" applyBorder="1"/>
    <xf numFmtId="0" fontId="25" fillId="0" borderId="1" xfId="0" applyFont="1" applyBorder="1" applyAlignment="1">
      <alignment horizontal="center" vertical="center"/>
    </xf>
    <xf numFmtId="0" fontId="24"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pplyProtection="1">
      <alignment horizontal="left" vertical="center" wrapText="1"/>
      <protection locked="0"/>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9" fontId="25" fillId="0" borderId="3" xfId="0" applyNumberFormat="1" applyFont="1" applyBorder="1" applyAlignment="1" applyProtection="1">
      <alignment horizontal="left" vertical="center" wrapText="1"/>
      <protection locked="0"/>
    </xf>
    <xf numFmtId="0" fontId="25" fillId="3" borderId="2" xfId="0" applyFont="1" applyFill="1" applyBorder="1" applyAlignment="1">
      <alignment horizontal="left" vertical="center" wrapText="1"/>
    </xf>
    <xf numFmtId="0" fontId="25" fillId="3" borderId="3" xfId="0" applyFont="1" applyFill="1" applyBorder="1" applyAlignment="1" applyProtection="1">
      <alignment horizontal="left" vertical="center" wrapText="1"/>
      <protection locked="0"/>
    </xf>
    <xf numFmtId="0" fontId="27" fillId="0" borderId="1" xfId="0" applyFont="1" applyBorder="1" applyAlignment="1">
      <alignment horizontal="left" vertical="center" wrapText="1"/>
    </xf>
    <xf numFmtId="0" fontId="25" fillId="0" borderId="3" xfId="0" applyFont="1" applyBorder="1" applyAlignment="1">
      <alignment horizontal="left" vertical="center" wrapText="1"/>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8" fillId="0" borderId="1" xfId="0" applyFont="1" applyBorder="1" applyAlignment="1">
      <alignment horizontal="left" vertical="center" wrapText="1"/>
    </xf>
    <xf numFmtId="0" fontId="25" fillId="0" borderId="2" xfId="0" applyFont="1" applyBorder="1" applyAlignment="1" applyProtection="1">
      <alignment horizontal="left" vertical="center" wrapText="1"/>
      <protection locked="0"/>
    </xf>
    <xf numFmtId="49" fontId="25" fillId="0" borderId="3" xfId="0" applyNumberFormat="1" applyFont="1" applyBorder="1" applyAlignment="1" applyProtection="1">
      <alignment horizontal="left" vertical="center" wrapText="1"/>
      <protection locked="0"/>
    </xf>
    <xf numFmtId="0" fontId="25" fillId="0" borderId="3" xfId="0" applyFont="1" applyBorder="1" applyAlignment="1" applyProtection="1">
      <alignment horizontal="left"/>
      <protection locked="0"/>
    </xf>
    <xf numFmtId="0" fontId="25" fillId="0" borderId="3" xfId="0" applyFont="1" applyBorder="1" applyAlignment="1" applyProtection="1">
      <alignment horizontal="left" vertical="center"/>
      <protection locked="0"/>
    </xf>
    <xf numFmtId="0" fontId="27" fillId="0" borderId="2" xfId="0" applyFont="1" applyBorder="1" applyAlignment="1">
      <alignment horizontal="left" vertical="center" wrapText="1"/>
    </xf>
    <xf numFmtId="0" fontId="25" fillId="0" borderId="13" xfId="0" applyFont="1" applyBorder="1" applyAlignment="1">
      <alignment horizontal="center" vertical="center"/>
    </xf>
    <xf numFmtId="0" fontId="25" fillId="0" borderId="13"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pplyProtection="1">
      <alignment horizontal="left" vertical="center" wrapText="1"/>
      <protection locked="0"/>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27" fillId="2" borderId="19" xfId="0" applyFont="1" applyFill="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pplyProtection="1">
      <alignment horizontal="left" vertical="center" wrapText="1"/>
      <protection locked="0"/>
    </xf>
    <xf numFmtId="0" fontId="25" fillId="0" borderId="8" xfId="0" applyFont="1" applyBorder="1" applyAlignment="1">
      <alignment horizontal="center" vertical="center"/>
    </xf>
    <xf numFmtId="0" fontId="27" fillId="2" borderId="21" xfId="0" applyFont="1" applyFill="1" applyBorder="1" applyAlignment="1">
      <alignment horizontal="left" vertical="center" wrapText="1"/>
    </xf>
    <xf numFmtId="0" fontId="25" fillId="0" borderId="21" xfId="0" applyFont="1" applyBorder="1" applyAlignment="1">
      <alignment horizontal="left" vertical="center" wrapText="1"/>
    </xf>
    <xf numFmtId="0" fontId="25" fillId="0" borderId="22" xfId="0" applyFont="1" applyBorder="1" applyAlignment="1" applyProtection="1">
      <alignment horizontal="left" vertical="center" wrapText="1"/>
      <protection locked="0"/>
    </xf>
    <xf numFmtId="0" fontId="28" fillId="0" borderId="2" xfId="0" applyFont="1" applyBorder="1" applyAlignment="1">
      <alignment horizontal="left" vertical="center" wrapText="1"/>
    </xf>
    <xf numFmtId="0" fontId="28" fillId="0" borderId="3" xfId="0" applyFont="1" applyBorder="1" applyAlignment="1" applyProtection="1">
      <alignment horizontal="left" vertical="center" wrapText="1"/>
      <protection locked="0"/>
    </xf>
    <xf numFmtId="0" fontId="25" fillId="0" borderId="1" xfId="0" applyFont="1" applyBorder="1" applyAlignment="1">
      <alignment horizontal="center" vertical="center" wrapText="1"/>
    </xf>
    <xf numFmtId="0" fontId="25" fillId="0" borderId="5" xfId="0" applyFont="1" applyBorder="1" applyAlignment="1">
      <alignment horizontal="center" vertical="center"/>
    </xf>
    <xf numFmtId="0" fontId="25" fillId="0" borderId="5" xfId="0" applyFont="1" applyBorder="1" applyAlignment="1">
      <alignment horizontal="left" vertical="center" wrapText="1"/>
    </xf>
    <xf numFmtId="0" fontId="28" fillId="3" borderId="8" xfId="0" applyFont="1" applyFill="1" applyBorder="1" applyAlignment="1">
      <alignment horizontal="left" vertical="center" wrapText="1"/>
    </xf>
    <xf numFmtId="0" fontId="28" fillId="3" borderId="9" xfId="0" applyFont="1" applyFill="1" applyBorder="1" applyAlignment="1">
      <alignment horizontal="left" vertical="center" wrapText="1"/>
    </xf>
    <xf numFmtId="0" fontId="25" fillId="2" borderId="3" xfId="0" applyFont="1" applyFill="1" applyBorder="1" applyAlignment="1" applyProtection="1">
      <alignment horizontal="left" vertical="center" wrapText="1"/>
      <protection locked="0"/>
    </xf>
    <xf numFmtId="0" fontId="25" fillId="2" borderId="6" xfId="0" applyFont="1" applyFill="1" applyBorder="1" applyAlignment="1">
      <alignment horizontal="left" vertical="center" wrapText="1"/>
    </xf>
    <xf numFmtId="0" fontId="24" fillId="2" borderId="2" xfId="0" applyFont="1" applyFill="1" applyBorder="1"/>
    <xf numFmtId="0" fontId="25" fillId="2" borderId="5" xfId="0" applyFont="1" applyFill="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pplyProtection="1">
      <alignment horizontal="left" vertical="center" wrapText="1"/>
      <protection locked="0"/>
    </xf>
    <xf numFmtId="0" fontId="26" fillId="7" borderId="5" xfId="0" applyFont="1" applyFill="1" applyBorder="1" applyAlignment="1">
      <alignment horizontal="center" vertical="center" wrapText="1"/>
    </xf>
    <xf numFmtId="0" fontId="26" fillId="8" borderId="2" xfId="0" applyFont="1" applyFill="1" applyBorder="1"/>
    <xf numFmtId="0" fontId="26" fillId="8" borderId="3" xfId="0" applyFont="1" applyFill="1" applyBorder="1"/>
    <xf numFmtId="0" fontId="21" fillId="7" borderId="5" xfId="0" applyFont="1" applyFill="1" applyBorder="1" applyAlignment="1">
      <alignment horizontal="left" vertical="center" wrapText="1"/>
    </xf>
    <xf numFmtId="0" fontId="21" fillId="7" borderId="8" xfId="0" applyFont="1" applyFill="1" applyBorder="1" applyAlignment="1">
      <alignment horizontal="left" vertical="center" wrapText="1"/>
    </xf>
    <xf numFmtId="0" fontId="21" fillId="7" borderId="18" xfId="0" applyFont="1" applyFill="1" applyBorder="1" applyAlignment="1">
      <alignment vertical="center" wrapText="1"/>
    </xf>
    <xf numFmtId="0" fontId="21" fillId="7" borderId="16" xfId="0" applyFont="1" applyFill="1" applyBorder="1" applyAlignment="1">
      <alignment vertical="center" wrapText="1"/>
    </xf>
    <xf numFmtId="0" fontId="24" fillId="7" borderId="5" xfId="0" applyFont="1" applyFill="1" applyBorder="1" applyAlignment="1">
      <alignment horizontal="center" vertical="center" wrapText="1"/>
    </xf>
    <xf numFmtId="0" fontId="22" fillId="4" borderId="0" xfId="0" applyFont="1" applyFill="1" applyAlignment="1">
      <alignment vertical="top"/>
    </xf>
    <xf numFmtId="0" fontId="22" fillId="0" borderId="0" xfId="0" applyFont="1" applyAlignment="1">
      <alignment vertical="top"/>
    </xf>
    <xf numFmtId="0" fontId="33" fillId="0" borderId="0" xfId="0" applyFont="1" applyAlignment="1">
      <alignment horizontal="justify" vertical="top"/>
    </xf>
    <xf numFmtId="0" fontId="23" fillId="0" borderId="0" xfId="0" applyFont="1" applyAlignment="1">
      <alignment horizontal="left" vertical="center"/>
    </xf>
    <xf numFmtId="0" fontId="35" fillId="0" borderId="0" xfId="0" applyFont="1" applyAlignment="1">
      <alignment vertical="top"/>
    </xf>
    <xf numFmtId="0" fontId="37" fillId="6" borderId="0" xfId="0" applyFont="1" applyFill="1" applyAlignment="1">
      <alignment vertical="center"/>
    </xf>
    <xf numFmtId="0" fontId="40" fillId="2" borderId="12" xfId="0" applyFont="1" applyFill="1" applyBorder="1" applyAlignment="1">
      <alignment horizontal="right" vertical="center"/>
    </xf>
    <xf numFmtId="0" fontId="25" fillId="9" borderId="1" xfId="0" applyFont="1" applyFill="1" applyBorder="1" applyAlignment="1">
      <alignment horizontal="center" vertical="center"/>
    </xf>
    <xf numFmtId="0" fontId="25" fillId="9" borderId="2" xfId="0" applyFont="1" applyFill="1" applyBorder="1" applyAlignment="1">
      <alignment horizontal="left" vertical="center" wrapText="1"/>
    </xf>
    <xf numFmtId="0" fontId="25" fillId="9" borderId="3" xfId="0" applyFont="1" applyFill="1" applyBorder="1" applyAlignment="1" applyProtection="1">
      <alignment horizontal="left" vertical="center" wrapText="1"/>
      <protection locked="0"/>
    </xf>
    <xf numFmtId="0" fontId="41" fillId="9" borderId="1" xfId="0" applyFont="1" applyFill="1" applyBorder="1" applyAlignment="1">
      <alignment horizontal="left" vertical="center" wrapText="1"/>
    </xf>
    <xf numFmtId="0" fontId="9" fillId="0" borderId="15" xfId="0" applyFont="1" applyBorder="1" applyAlignment="1">
      <alignment horizontal="center"/>
    </xf>
    <xf numFmtId="0" fontId="9" fillId="0" borderId="18" xfId="0" applyFont="1" applyBorder="1" applyAlignment="1">
      <alignment horizontal="center"/>
    </xf>
    <xf numFmtId="0" fontId="25" fillId="0" borderId="4" xfId="0" applyFont="1" applyBorder="1" applyAlignment="1" applyProtection="1">
      <alignment horizontal="left" vertical="center" wrapText="1"/>
      <protection locked="0"/>
    </xf>
    <xf numFmtId="0" fontId="25" fillId="10" borderId="1" xfId="0" applyFont="1" applyFill="1" applyBorder="1" applyAlignment="1">
      <alignment horizontal="center" vertical="center"/>
    </xf>
    <xf numFmtId="0" fontId="25" fillId="10" borderId="1" xfId="0" applyFont="1" applyFill="1" applyBorder="1" applyAlignment="1">
      <alignment horizontal="left" vertical="center" wrapText="1"/>
    </xf>
    <xf numFmtId="0" fontId="0" fillId="2" borderId="10" xfId="0" applyFill="1" applyBorder="1" applyAlignment="1">
      <alignment vertical="top"/>
    </xf>
    <xf numFmtId="0" fontId="22" fillId="2" borderId="0" xfId="0" applyFont="1" applyFill="1" applyAlignment="1">
      <alignment vertical="top"/>
    </xf>
    <xf numFmtId="0" fontId="25" fillId="2" borderId="0" xfId="0" applyFont="1" applyFill="1" applyAlignment="1">
      <alignment vertical="top"/>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5" fillId="0" borderId="0" xfId="0" applyFont="1" applyAlignment="1">
      <alignment horizontal="left" vertical="center"/>
    </xf>
    <xf numFmtId="0" fontId="25" fillId="0" borderId="0" xfId="0" applyFont="1" applyAlignment="1">
      <alignment vertical="top"/>
    </xf>
    <xf numFmtId="0" fontId="0" fillId="0" borderId="26" xfId="0" applyBorder="1" applyAlignment="1">
      <alignment horizontal="left" vertical="top" wrapText="1"/>
    </xf>
    <xf numFmtId="0" fontId="35" fillId="0" borderId="27" xfId="0" applyFont="1" applyBorder="1" applyAlignment="1">
      <alignment horizontal="left" vertical="top" wrapText="1"/>
    </xf>
    <xf numFmtId="0" fontId="36" fillId="0" borderId="27" xfId="1" applyFont="1" applyBorder="1" applyAlignment="1">
      <alignment horizontal="left" vertical="top" wrapText="1"/>
    </xf>
    <xf numFmtId="0" fontId="37" fillId="6" borderId="27" xfId="0" applyFont="1" applyFill="1" applyBorder="1" applyAlignment="1">
      <alignment horizontal="left" vertical="center" wrapText="1"/>
    </xf>
    <xf numFmtId="0" fontId="16" fillId="0" borderId="27" xfId="1" applyFont="1" applyBorder="1" applyAlignment="1">
      <alignment horizontal="left" vertical="top" wrapText="1"/>
    </xf>
    <xf numFmtId="0" fontId="19" fillId="0" borderId="27" xfId="0" applyFont="1" applyBorder="1" applyAlignment="1">
      <alignment horizontal="right" vertical="top" wrapText="1"/>
    </xf>
    <xf numFmtId="0" fontId="0" fillId="0" borderId="27" xfId="0" applyBorder="1" applyAlignment="1">
      <alignment horizontal="left" vertical="top" wrapText="1"/>
    </xf>
    <xf numFmtId="0" fontId="15" fillId="0" borderId="27" xfId="1" applyBorder="1" applyAlignment="1">
      <alignment horizontal="left" vertical="top" wrapText="1"/>
    </xf>
    <xf numFmtId="0" fontId="22" fillId="0" borderId="27" xfId="0" applyFont="1" applyBorder="1" applyAlignment="1">
      <alignment horizontal="left" vertical="top" wrapText="1"/>
    </xf>
    <xf numFmtId="0" fontId="22" fillId="0" borderId="27" xfId="0" applyFont="1" applyBorder="1" applyAlignment="1">
      <alignment vertical="top"/>
    </xf>
    <xf numFmtId="0" fontId="32" fillId="0" borderId="27" xfId="0" applyFont="1" applyBorder="1" applyAlignment="1">
      <alignment horizontal="left" vertical="top" wrapText="1"/>
    </xf>
    <xf numFmtId="0" fontId="34" fillId="5" borderId="27" xfId="0" applyFont="1" applyFill="1" applyBorder="1" applyAlignment="1">
      <alignment horizontal="left" vertical="top" wrapText="1"/>
    </xf>
    <xf numFmtId="0" fontId="34" fillId="2" borderId="27" xfId="0" applyFont="1" applyFill="1" applyBorder="1" applyAlignment="1">
      <alignment horizontal="left" vertical="top" wrapText="1"/>
    </xf>
    <xf numFmtId="0" fontId="42" fillId="9" borderId="27"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24" fillId="2" borderId="27" xfId="0" applyFont="1" applyFill="1" applyBorder="1" applyAlignment="1">
      <alignment horizontal="justify" vertical="center"/>
    </xf>
    <xf numFmtId="0" fontId="25" fillId="2" borderId="27" xfId="0" applyFont="1" applyFill="1" applyBorder="1" applyAlignment="1">
      <alignment horizontal="justify" vertical="center"/>
    </xf>
    <xf numFmtId="0" fontId="25" fillId="2" borderId="27" xfId="0" applyFont="1" applyFill="1" applyBorder="1"/>
    <xf numFmtId="0" fontId="35" fillId="0" borderId="27" xfId="0" applyFont="1" applyBorder="1"/>
    <xf numFmtId="0" fontId="37" fillId="6" borderId="27" xfId="1" applyFont="1" applyFill="1" applyBorder="1" applyAlignment="1">
      <alignment horizontal="left" vertical="center" wrapText="1"/>
    </xf>
    <xf numFmtId="0" fontId="32" fillId="0" borderId="27" xfId="0" applyFont="1" applyBorder="1" applyAlignment="1">
      <alignment horizontal="left" vertical="center" wrapText="1"/>
    </xf>
    <xf numFmtId="0" fontId="22" fillId="0" borderId="27" xfId="0" applyFont="1" applyBorder="1" applyAlignment="1">
      <alignment horizontal="left" vertical="center" wrapText="1"/>
    </xf>
    <xf numFmtId="0" fontId="34" fillId="5" borderId="27" xfId="0" applyFont="1" applyFill="1" applyBorder="1" applyAlignment="1">
      <alignment horizontal="left" vertical="center" wrapText="1"/>
    </xf>
    <xf numFmtId="0" fontId="34" fillId="2" borderId="27" xfId="0" applyFont="1" applyFill="1" applyBorder="1" applyAlignment="1">
      <alignment horizontal="left" vertical="center" wrapText="1"/>
    </xf>
    <xf numFmtId="0" fontId="43" fillId="2" borderId="27" xfId="0" applyFont="1" applyFill="1" applyBorder="1" applyAlignment="1">
      <alignment horizontal="left" vertical="center" wrapText="1"/>
    </xf>
    <xf numFmtId="0" fontId="25" fillId="2" borderId="29" xfId="0" applyFont="1" applyFill="1" applyBorder="1" applyAlignment="1">
      <alignment vertical="top"/>
    </xf>
    <xf numFmtId="0" fontId="25" fillId="2" borderId="28" xfId="0" applyFont="1" applyFill="1" applyBorder="1" applyAlignment="1">
      <alignment horizontal="left" vertical="top" wrapText="1"/>
    </xf>
    <xf numFmtId="0" fontId="44" fillId="10" borderId="1" xfId="0" applyFont="1" applyFill="1" applyBorder="1" applyAlignment="1">
      <alignment horizontal="left" vertical="center" wrapText="1"/>
    </xf>
    <xf numFmtId="0" fontId="44" fillId="2" borderId="27" xfId="0" applyFont="1" applyFill="1" applyBorder="1" applyAlignment="1">
      <alignment horizontal="justify" vertical="center"/>
    </xf>
    <xf numFmtId="0" fontId="24" fillId="2" borderId="27" xfId="0" applyFont="1" applyFill="1" applyBorder="1" applyAlignment="1">
      <alignment horizontal="left" vertical="center" wrapText="1"/>
    </xf>
    <xf numFmtId="0" fontId="6" fillId="0" borderId="17" xfId="0" applyFont="1" applyBorder="1" applyAlignment="1">
      <alignment horizontal="center"/>
    </xf>
    <xf numFmtId="0" fontId="9" fillId="0" borderId="17" xfId="0" applyFont="1" applyBorder="1" applyAlignment="1">
      <alignment horizontal="center"/>
    </xf>
    <xf numFmtId="0" fontId="11" fillId="0" borderId="15" xfId="0" applyFont="1" applyBorder="1" applyAlignment="1">
      <alignment horizontal="center" textRotation="90" wrapText="1"/>
    </xf>
    <xf numFmtId="0" fontId="13" fillId="0" borderId="17" xfId="0" applyFont="1" applyBorder="1" applyAlignment="1">
      <alignment horizontal="center" textRotation="90" wrapText="1"/>
    </xf>
    <xf numFmtId="0" fontId="13" fillId="0" borderId="14" xfId="0" applyFont="1" applyBorder="1" applyAlignment="1">
      <alignment horizontal="center" textRotation="90"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26" fillId="8" borderId="2" xfId="0" applyFont="1" applyFill="1" applyBorder="1" applyAlignment="1">
      <alignment wrapText="1"/>
    </xf>
    <xf numFmtId="0" fontId="26" fillId="8" borderId="3" xfId="0" applyFont="1" applyFill="1" applyBorder="1" applyAlignment="1">
      <alignment wrapText="1"/>
    </xf>
    <xf numFmtId="0" fontId="26" fillId="8" borderId="4" xfId="0" applyFont="1" applyFill="1" applyBorder="1" applyAlignment="1">
      <alignment wrapText="1"/>
    </xf>
    <xf numFmtId="0" fontId="24"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4" fillId="2" borderId="23" xfId="0" applyFont="1" applyFill="1" applyBorder="1" applyAlignment="1">
      <alignment horizontal="left" vertical="center" wrapText="1"/>
    </xf>
    <xf numFmtId="0" fontId="25" fillId="0" borderId="24" xfId="0" applyFont="1" applyBorder="1" applyAlignment="1">
      <alignment horizontal="left" vertical="center" wrapText="1"/>
    </xf>
    <xf numFmtId="0" fontId="25" fillId="0" borderId="25" xfId="0" applyFont="1" applyBorder="1" applyAlignment="1">
      <alignment horizontal="left" vertical="center" wrapText="1"/>
    </xf>
    <xf numFmtId="0" fontId="6" fillId="0" borderId="14" xfId="0" applyFont="1" applyBorder="1" applyAlignment="1">
      <alignment horizontal="center"/>
    </xf>
    <xf numFmtId="0" fontId="9" fillId="0" borderId="14" xfId="0" applyFont="1" applyBorder="1" applyAlignment="1">
      <alignment horizontal="center"/>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1" fillId="0" borderId="13" xfId="0" applyFont="1" applyBorder="1" applyAlignment="1">
      <alignment horizontal="center" textRotation="90"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4" fillId="4" borderId="12" xfId="0" applyFont="1" applyFill="1" applyBorder="1" applyAlignment="1">
      <alignment horizontal="center" vertical="center"/>
    </xf>
    <xf numFmtId="0" fontId="25" fillId="4" borderId="12" xfId="0" applyFont="1" applyFill="1" applyBorder="1" applyAlignment="1">
      <alignment horizontal="center" vertical="center"/>
    </xf>
    <xf numFmtId="0" fontId="24" fillId="2" borderId="24" xfId="0" applyFont="1" applyFill="1" applyBorder="1" applyAlignment="1">
      <alignment horizontal="left" vertical="center" wrapText="1"/>
    </xf>
    <xf numFmtId="0" fontId="24" fillId="2" borderId="25" xfId="0" applyFont="1" applyFill="1" applyBorder="1" applyAlignment="1">
      <alignment horizontal="left" vertical="center" wrapText="1"/>
    </xf>
    <xf numFmtId="0" fontId="39" fillId="0" borderId="7" xfId="0" applyFont="1" applyBorder="1" applyAlignment="1">
      <alignment horizontal="left" vertical="center" wrapText="1"/>
    </xf>
    <xf numFmtId="0" fontId="25" fillId="2" borderId="23" xfId="0" applyFont="1" applyFill="1" applyBorder="1" applyAlignment="1">
      <alignment horizontal="left" vertical="center" wrapText="1"/>
    </xf>
    <xf numFmtId="0" fontId="25" fillId="2" borderId="24" xfId="0" applyFont="1" applyFill="1" applyBorder="1" applyAlignment="1">
      <alignment horizontal="left" vertical="center" wrapText="1"/>
    </xf>
    <xf numFmtId="0" fontId="25" fillId="2" borderId="25" xfId="0" applyFont="1" applyFill="1" applyBorder="1" applyAlignment="1">
      <alignment horizontal="left" vertical="center" wrapText="1"/>
    </xf>
  </cellXfs>
  <cellStyles count="2">
    <cellStyle name="Hyperlink" xfId="1" builtinId="8"/>
    <cellStyle name="Normal" xfId="0" builtinId="0"/>
  </cellStyles>
  <dxfs count="133">
    <dxf>
      <font>
        <color theme="8" tint="0.39994506668294322"/>
      </font>
      <fill>
        <patternFill>
          <bgColor theme="8" tint="0.39994506668294322"/>
        </patternFill>
      </fill>
    </dxf>
    <dxf>
      <font>
        <color theme="8" tint="0.39994506668294322"/>
      </font>
      <fill>
        <patternFill>
          <bgColor theme="8" tint="0.39994506668294322"/>
        </patternFill>
      </fill>
    </dxf>
    <dxf>
      <numFmt numFmtId="164" formatCode=";;;"/>
      <fill>
        <patternFill>
          <bgColor theme="2"/>
        </patternFill>
      </fill>
    </dxf>
    <dxf>
      <numFmt numFmtId="164" formatCode=";;;"/>
      <fill>
        <patternFill>
          <bgColor theme="2"/>
        </patternFill>
      </fill>
    </dxf>
    <dxf>
      <numFmt numFmtId="0" formatCode="General"/>
      <fill>
        <patternFill>
          <bgColor rgb="FF92D050"/>
        </patternFill>
      </fil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dxf>
    <dxf>
      <font>
        <color theme="8" tint="0.39994506668294322"/>
      </font>
      <fill>
        <patternFill>
          <bgColor theme="8" tint="0.39994506668294322"/>
        </patternFill>
      </fill>
    </dxf>
    <dxf>
      <numFmt numFmtId="164" formatCode=";;;"/>
      <fill>
        <patternFill>
          <bgColor theme="2"/>
        </patternFill>
      </fill>
    </dxf>
    <dxf>
      <numFmt numFmtId="164" formatCode=";;;"/>
      <fill>
        <patternFill>
          <bgColor theme="2"/>
        </patternFill>
      </fill>
    </dxf>
    <dxf>
      <numFmt numFmtId="0" formatCode="General"/>
      <fill>
        <patternFill>
          <bgColor rgb="FF92D050"/>
        </patternFill>
      </fill>
    </dxf>
    <dxf>
      <font>
        <color theme="2" tint="-0.24994659260841701"/>
      </font>
      <numFmt numFmtId="0" formatCode="Genera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8" tint="0.39994506668294322"/>
      </font>
      <fill>
        <patternFill>
          <bgColor theme="8" tint="0.39994506668294322"/>
        </patternFill>
      </fill>
    </dxf>
    <dxf>
      <numFmt numFmtId="164" formatCode=";;;"/>
      <fill>
        <patternFill>
          <bgColor theme="2"/>
        </patternFill>
      </fill>
    </dxf>
    <dxf>
      <numFmt numFmtId="164" formatCode=";;;"/>
      <fill>
        <patternFill>
          <bgColor theme="2"/>
        </patternFill>
      </fill>
    </dxf>
    <dxf>
      <numFmt numFmtId="0" formatCode="General"/>
      <fill>
        <patternFill>
          <bgColor rgb="FF92D050"/>
        </patternFill>
      </fil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dxf>
    <dxf>
      <font>
        <color theme="2" tint="-0.24994659260841701"/>
      </font>
      <numFmt numFmtId="0" formatCode="Genera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
      <font>
        <color theme="2" tint="-0.24994659260841701"/>
      </font>
      <numFmt numFmtId="0" formatCode="General"/>
      <fill>
        <patternFill patternType="none">
          <bgColor auto="1"/>
        </patternFill>
      </fill>
    </dxf>
  </dxfs>
  <tableStyles count="0" defaultTableStyle="TableStyleMedium2" defaultPivotStyle="PivotStyleLight16"/>
  <colors>
    <mruColors>
      <color rgb="FFE7FCFF"/>
      <color rgb="FFA01F65"/>
      <color rgb="FF87031B"/>
      <color rgb="FF690616"/>
      <color rgb="FF6D0517"/>
      <color rgb="FF87041C"/>
      <color rgb="FFB961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tmp"/></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19051</xdr:colOff>
      <xdr:row>1</xdr:row>
      <xdr:rowOff>28575</xdr:rowOff>
    </xdr:from>
    <xdr:to>
      <xdr:col>1</xdr:col>
      <xdr:colOff>0</xdr:colOff>
      <xdr:row>1</xdr:row>
      <xdr:rowOff>314325</xdr:rowOff>
    </xdr:to>
    <xdr:pic>
      <xdr:nvPicPr>
        <xdr:cNvPr id="2" name="Picture 25">
          <a:extLst>
            <a:ext uri="{FF2B5EF4-FFF2-40B4-BE49-F238E27FC236}">
              <a16:creationId xmlns:a16="http://schemas.microsoft.com/office/drawing/2014/main" id="{13316CAB-2DFD-7A40-A2D6-47ACA4E007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 y="219075"/>
          <a:ext cx="628649"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xdr:row>
      <xdr:rowOff>0</xdr:rowOff>
    </xdr:from>
    <xdr:to>
      <xdr:col>2</xdr:col>
      <xdr:colOff>638174</xdr:colOff>
      <xdr:row>1</xdr:row>
      <xdr:rowOff>304800</xdr:rowOff>
    </xdr:to>
    <xdr:pic>
      <xdr:nvPicPr>
        <xdr:cNvPr id="6" name="Picture 25">
          <a:extLst>
            <a:ext uri="{FF2B5EF4-FFF2-40B4-BE49-F238E27FC236}">
              <a16:creationId xmlns:a16="http://schemas.microsoft.com/office/drawing/2014/main" id="{B82B351E-8DF8-794C-B109-FC7D55520E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66000" y="190500"/>
          <a:ext cx="638174"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xdr:row>
      <xdr:rowOff>0</xdr:rowOff>
    </xdr:from>
    <xdr:to>
      <xdr:col>4</xdr:col>
      <xdr:colOff>552449</xdr:colOff>
      <xdr:row>1</xdr:row>
      <xdr:rowOff>295275</xdr:rowOff>
    </xdr:to>
    <xdr:pic>
      <xdr:nvPicPr>
        <xdr:cNvPr id="7" name="Picture 25">
          <a:extLst>
            <a:ext uri="{FF2B5EF4-FFF2-40B4-BE49-F238E27FC236}">
              <a16:creationId xmlns:a16="http://schemas.microsoft.com/office/drawing/2014/main" id="{AF295188-7433-7940-B7CE-77D7391CB5F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582900" y="190500"/>
          <a:ext cx="552449"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504825</xdr:colOff>
      <xdr:row>5</xdr:row>
      <xdr:rowOff>57150</xdr:rowOff>
    </xdr:from>
    <xdr:to>
      <xdr:col>1</xdr:col>
      <xdr:colOff>1238250</xdr:colOff>
      <xdr:row>9</xdr:row>
      <xdr:rowOff>28575</xdr:rowOff>
    </xdr:to>
    <xdr:pic>
      <xdr:nvPicPr>
        <xdr:cNvPr id="3" name="Image 2">
          <a:extLst>
            <a:ext uri="{FF2B5EF4-FFF2-40B4-BE49-F238E27FC236}">
              <a16:creationId xmlns:a16="http://schemas.microsoft.com/office/drawing/2014/main" id="{3AEE4134-0BF6-AF83-C7BC-649D92B81631}"/>
            </a:ext>
            <a:ext uri="{147F2762-F138-4A5C-976F-8EAC2B608ADB}">
              <a16:predDERef xmlns:a16="http://schemas.microsoft.com/office/drawing/2014/main" pred="{D4AFCD2A-8F37-44C6-9BE1-5660A6377B56}"/>
            </a:ext>
          </a:extLst>
        </xdr:cNvPr>
        <xdr:cNvPicPr>
          <a:picLocks noChangeAspect="1"/>
        </xdr:cNvPicPr>
      </xdr:nvPicPr>
      <xdr:blipFill>
        <a:blip xmlns:r="http://schemas.openxmlformats.org/officeDocument/2006/relationships" r:embed="rId4"/>
        <a:stretch>
          <a:fillRect/>
        </a:stretch>
      </xdr:blipFill>
      <xdr:spPr>
        <a:xfrm>
          <a:off x="504825" y="1600200"/>
          <a:ext cx="1295400" cy="1295400"/>
        </a:xfrm>
        <a:prstGeom prst="rect">
          <a:avLst/>
        </a:prstGeom>
      </xdr:spPr>
    </xdr:pic>
    <xdr:clientData/>
  </xdr:twoCellAnchor>
  <xdr:twoCellAnchor editAs="oneCell">
    <xdr:from>
      <xdr:col>2</xdr:col>
      <xdr:colOff>561975</xdr:colOff>
      <xdr:row>5</xdr:row>
      <xdr:rowOff>104775</xdr:rowOff>
    </xdr:from>
    <xdr:to>
      <xdr:col>3</xdr:col>
      <xdr:colOff>1228725</xdr:colOff>
      <xdr:row>9</xdr:row>
      <xdr:rowOff>76200</xdr:rowOff>
    </xdr:to>
    <xdr:pic>
      <xdr:nvPicPr>
        <xdr:cNvPr id="4" name="Image 3">
          <a:extLst>
            <a:ext uri="{FF2B5EF4-FFF2-40B4-BE49-F238E27FC236}">
              <a16:creationId xmlns:a16="http://schemas.microsoft.com/office/drawing/2014/main" id="{127A9F70-9CFE-4717-B7C6-F733B175D444}"/>
            </a:ext>
            <a:ext uri="{147F2762-F138-4A5C-976F-8EAC2B608ADB}">
              <a16:predDERef xmlns:a16="http://schemas.microsoft.com/office/drawing/2014/main" pred="{3AEE4134-0BF6-AF83-C7BC-649D92B81631}"/>
            </a:ext>
          </a:extLst>
        </xdr:cNvPr>
        <xdr:cNvPicPr>
          <a:picLocks noChangeAspect="1"/>
        </xdr:cNvPicPr>
      </xdr:nvPicPr>
      <xdr:blipFill>
        <a:blip xmlns:r="http://schemas.openxmlformats.org/officeDocument/2006/relationships" r:embed="rId4"/>
        <a:stretch>
          <a:fillRect/>
        </a:stretch>
      </xdr:blipFill>
      <xdr:spPr>
        <a:xfrm>
          <a:off x="7000875" y="1647825"/>
          <a:ext cx="1295400" cy="1295400"/>
        </a:xfrm>
        <a:prstGeom prst="rect">
          <a:avLst/>
        </a:prstGeom>
      </xdr:spPr>
    </xdr:pic>
    <xdr:clientData/>
  </xdr:twoCellAnchor>
  <xdr:twoCellAnchor editAs="oneCell">
    <xdr:from>
      <xdr:col>4</xdr:col>
      <xdr:colOff>533400</xdr:colOff>
      <xdr:row>5</xdr:row>
      <xdr:rowOff>123825</xdr:rowOff>
    </xdr:from>
    <xdr:to>
      <xdr:col>5</xdr:col>
      <xdr:colOff>1276350</xdr:colOff>
      <xdr:row>9</xdr:row>
      <xdr:rowOff>95250</xdr:rowOff>
    </xdr:to>
    <xdr:pic>
      <xdr:nvPicPr>
        <xdr:cNvPr id="5" name="Image 4">
          <a:extLst>
            <a:ext uri="{FF2B5EF4-FFF2-40B4-BE49-F238E27FC236}">
              <a16:creationId xmlns:a16="http://schemas.microsoft.com/office/drawing/2014/main" id="{3099234C-B6E8-4B8E-BADF-CC8DC639DD0A}"/>
            </a:ext>
            <a:ext uri="{147F2762-F138-4A5C-976F-8EAC2B608ADB}">
              <a16:predDERef xmlns:a16="http://schemas.microsoft.com/office/drawing/2014/main" pred="{127A9F70-9CFE-4717-B7C6-F733B175D444}"/>
            </a:ext>
          </a:extLst>
        </xdr:cNvPr>
        <xdr:cNvPicPr>
          <a:picLocks noChangeAspect="1"/>
        </xdr:cNvPicPr>
      </xdr:nvPicPr>
      <xdr:blipFill>
        <a:blip xmlns:r="http://schemas.openxmlformats.org/officeDocument/2006/relationships" r:embed="rId4"/>
        <a:stretch>
          <a:fillRect/>
        </a:stretch>
      </xdr:blipFill>
      <xdr:spPr>
        <a:xfrm>
          <a:off x="14154150" y="1666875"/>
          <a:ext cx="1295400" cy="1295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66675</xdr:colOff>
      <xdr:row>0</xdr:row>
      <xdr:rowOff>0</xdr:rowOff>
    </xdr:from>
    <xdr:to>
      <xdr:col>3</xdr:col>
      <xdr:colOff>1314450</xdr:colOff>
      <xdr:row>1</xdr:row>
      <xdr:rowOff>733425</xdr:rowOff>
    </xdr:to>
    <xdr:pic>
      <xdr:nvPicPr>
        <xdr:cNvPr id="2" name="Image 1">
          <a:extLst>
            <a:ext uri="{FF2B5EF4-FFF2-40B4-BE49-F238E27FC236}">
              <a16:creationId xmlns:a16="http://schemas.microsoft.com/office/drawing/2014/main" id="{EB10316A-A05F-AAEA-2F82-3C842665D836}"/>
            </a:ext>
          </a:extLst>
        </xdr:cNvPr>
        <xdr:cNvPicPr>
          <a:picLocks noChangeAspect="1"/>
        </xdr:cNvPicPr>
      </xdr:nvPicPr>
      <xdr:blipFill>
        <a:blip xmlns:r="http://schemas.openxmlformats.org/officeDocument/2006/relationships" r:embed="rId1"/>
        <a:stretch>
          <a:fillRect/>
        </a:stretch>
      </xdr:blipFill>
      <xdr:spPr>
        <a:xfrm>
          <a:off x="7124700" y="0"/>
          <a:ext cx="1247775" cy="1247775"/>
        </a:xfrm>
        <a:prstGeom prst="rect">
          <a:avLst/>
        </a:prstGeom>
      </xdr:spPr>
    </xdr:pic>
    <xdr:clientData/>
  </xdr:twoCellAnchor>
  <xdr:twoCellAnchor editAs="oneCell">
    <xdr:from>
      <xdr:col>2</xdr:col>
      <xdr:colOff>571500</xdr:colOff>
      <xdr:row>0</xdr:row>
      <xdr:rowOff>0</xdr:rowOff>
    </xdr:from>
    <xdr:to>
      <xdr:col>3</xdr:col>
      <xdr:colOff>1314450</xdr:colOff>
      <xdr:row>1</xdr:row>
      <xdr:rowOff>809625</xdr:rowOff>
    </xdr:to>
    <xdr:pic>
      <xdr:nvPicPr>
        <xdr:cNvPr id="3" name="Image 2">
          <a:extLst>
            <a:ext uri="{FF2B5EF4-FFF2-40B4-BE49-F238E27FC236}">
              <a16:creationId xmlns:a16="http://schemas.microsoft.com/office/drawing/2014/main" id="{5B25ED00-16A0-7FE3-1CCE-CFDE29C2FE53}"/>
            </a:ext>
            <a:ext uri="{147F2762-F138-4A5C-976F-8EAC2B608ADB}">
              <a16:predDERef xmlns:a16="http://schemas.microsoft.com/office/drawing/2014/main" pred="{EB10316A-A05F-AAEA-2F82-3C842665D836}"/>
            </a:ext>
          </a:extLst>
        </xdr:cNvPr>
        <xdr:cNvPicPr>
          <a:picLocks noChangeAspect="1"/>
        </xdr:cNvPicPr>
      </xdr:nvPicPr>
      <xdr:blipFill>
        <a:blip xmlns:r="http://schemas.openxmlformats.org/officeDocument/2006/relationships" r:embed="rId2"/>
        <a:stretch>
          <a:fillRect/>
        </a:stretch>
      </xdr:blipFill>
      <xdr:spPr>
        <a:xfrm>
          <a:off x="7048500" y="0"/>
          <a:ext cx="1323975" cy="1323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123825</xdr:colOff>
      <xdr:row>0</xdr:row>
      <xdr:rowOff>0</xdr:rowOff>
    </xdr:from>
    <xdr:to>
      <xdr:col>3</xdr:col>
      <xdr:colOff>1419225</xdr:colOff>
      <xdr:row>1</xdr:row>
      <xdr:rowOff>781050</xdr:rowOff>
    </xdr:to>
    <xdr:pic>
      <xdr:nvPicPr>
        <xdr:cNvPr id="2" name="Image 1">
          <a:extLst>
            <a:ext uri="{FF2B5EF4-FFF2-40B4-BE49-F238E27FC236}">
              <a16:creationId xmlns:a16="http://schemas.microsoft.com/office/drawing/2014/main" id="{653E3963-9645-6C8D-198B-723868ED6AA0}"/>
            </a:ext>
          </a:extLst>
        </xdr:cNvPr>
        <xdr:cNvPicPr>
          <a:picLocks noChangeAspect="1"/>
        </xdr:cNvPicPr>
      </xdr:nvPicPr>
      <xdr:blipFill>
        <a:blip xmlns:r="http://schemas.openxmlformats.org/officeDocument/2006/relationships" r:embed="rId1"/>
        <a:stretch>
          <a:fillRect/>
        </a:stretch>
      </xdr:blipFill>
      <xdr:spPr>
        <a:xfrm>
          <a:off x="7181850" y="0"/>
          <a:ext cx="1295400" cy="1295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133350</xdr:colOff>
      <xdr:row>0</xdr:row>
      <xdr:rowOff>0</xdr:rowOff>
    </xdr:from>
    <xdr:to>
      <xdr:col>3</xdr:col>
      <xdr:colOff>1409700</xdr:colOff>
      <xdr:row>1</xdr:row>
      <xdr:rowOff>762000</xdr:rowOff>
    </xdr:to>
    <xdr:pic>
      <xdr:nvPicPr>
        <xdr:cNvPr id="2" name="Image 1">
          <a:extLst>
            <a:ext uri="{FF2B5EF4-FFF2-40B4-BE49-F238E27FC236}">
              <a16:creationId xmlns:a16="http://schemas.microsoft.com/office/drawing/2014/main" id="{C6BEEF8F-648D-1979-FE66-DCFBBFA1D262}"/>
            </a:ext>
          </a:extLst>
        </xdr:cNvPr>
        <xdr:cNvPicPr>
          <a:picLocks noChangeAspect="1"/>
        </xdr:cNvPicPr>
      </xdr:nvPicPr>
      <xdr:blipFill>
        <a:blip xmlns:r="http://schemas.openxmlformats.org/officeDocument/2006/relationships" r:embed="rId1"/>
        <a:stretch>
          <a:fillRect/>
        </a:stretch>
      </xdr:blipFill>
      <xdr:spPr>
        <a:xfrm>
          <a:off x="6981825" y="0"/>
          <a:ext cx="1276350" cy="12763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lettehaugh, Neil (Alliance Bioversity-CIAT)" id="{032B408E-2AB3-2745-B3F8-5A273C751598}" userId="S::n.slettehaugh@cgiar.org::48b426d3-536e-4c70-8b5a-b60d14733f83" providerId="AD"/>
</personList>
</file>

<file path=xl/theme/theme1.xml><?xml version="1.0" encoding="utf-8"?>
<a:theme xmlns:a="http://schemas.openxmlformats.org/drawingml/2006/main" name="Office Theme">
  <a:themeElements>
    <a:clrScheme name="CoEx Colours Palette">
      <a:dk1>
        <a:sysClr val="windowText" lastClr="000000"/>
      </a:dk1>
      <a:lt1>
        <a:sysClr val="window" lastClr="FFFFFF"/>
      </a:lt1>
      <a:dk2>
        <a:srgbClr val="46250E"/>
      </a:dk2>
      <a:lt2>
        <a:srgbClr val="E9E6E5"/>
      </a:lt2>
      <a:accent1>
        <a:srgbClr val="4D99CC"/>
      </a:accent1>
      <a:accent2>
        <a:srgbClr val="598C00"/>
      </a:accent2>
      <a:accent3>
        <a:srgbClr val="CC3300"/>
      </a:accent3>
      <a:accent4>
        <a:srgbClr val="590000"/>
      </a:accent4>
      <a:accent5>
        <a:srgbClr val="E79C25"/>
      </a:accent5>
      <a:accent6>
        <a:srgbClr val="006A79"/>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2-07-12T12:30:39.74" personId="{032B408E-2AB3-2745-B3F8-5A273C751598}" id="{45E25EAD-209B-4D49-973D-2A263782DBB2}">
    <text>Includes 1-809, 1-829, 1-849</text>
  </threadedComment>
  <threadedComment ref="H57" dT="2022-07-12T12:30:06.90" personId="{032B408E-2AB3-2745-B3F8-5A273C751598}" id="{EBEB3A79-83D3-954C-9F69-856CD94409D8}">
    <text>Includes 1-787 &amp; 1-939</text>
  </threadedComment>
  <threadedComment ref="B58" dT="2022-07-12T12:30:06.90" personId="{032B408E-2AB3-2745-B3F8-5A273C751598}" id="{455B6BE7-9A7B-334C-A8D3-95EAF7AF16CC}">
    <text>Includes 1-787 &amp; 1-939</text>
  </threadedComment>
  <threadedComment ref="E58" dT="2022-07-12T12:30:06.90" personId="{032B408E-2AB3-2745-B3F8-5A273C751598}" id="{DAB4B8D0-9658-E648-B2A5-C933AA618870}">
    <text>Includes 1-787 &amp; 1-939</text>
  </threadedComment>
  <threadedComment ref="H59" dT="2022-07-12T12:30:39.74" personId="{032B408E-2AB3-2745-B3F8-5A273C751598}" id="{205B1187-9E76-6A4A-9D63-A4E3FAF0D9D0}">
    <text>Includes 1-809, 1-829, 1-849</text>
  </threadedComment>
  <threadedComment ref="E60" dT="2022-07-12T12:30:39.74" personId="{032B408E-2AB3-2745-B3F8-5A273C751598}" id="{8190AB4E-0F65-CE49-987A-D1AAB63D0679}">
    <text>Includes 1-809, 1-829, 1-849</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www.cacaoofexcellence.org/" TargetMode="External"/><Relationship Id="rId2" Type="http://schemas.openxmlformats.org/officeDocument/2006/relationships/hyperlink" Target="http://www.cacaoofexcellence.org/" TargetMode="External"/><Relationship Id="rId1" Type="http://schemas.openxmlformats.org/officeDocument/2006/relationships/hyperlink" Target="http://creativecommons.org/licenses/by-nc/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cacaoofexcellence.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8E36-50CF-1644-B175-B9D26CBBAD67}">
  <sheetPr codeName="Sheet1"/>
  <dimension ref="A1:F51"/>
  <sheetViews>
    <sheetView showGridLines="0" zoomScale="85" zoomScaleNormal="85" workbookViewId="0">
      <selection activeCell="D47" sqref="D47"/>
    </sheetView>
  </sheetViews>
  <sheetFormatPr defaultColWidth="9.109375" defaultRowHeight="14.4" x14ac:dyDescent="0.3"/>
  <cols>
    <col min="1" max="1" width="8.44140625" style="24" customWidth="1"/>
    <col min="2" max="2" width="88.109375" style="25" customWidth="1"/>
    <col min="3" max="3" width="9.44140625" style="24" customWidth="1"/>
    <col min="4" max="4" width="98.33203125" style="25" customWidth="1"/>
    <col min="5" max="5" width="8.33203125" style="24" customWidth="1"/>
    <col min="6" max="6" width="100.6640625" style="25" customWidth="1"/>
    <col min="7" max="16384" width="9.109375" style="24"/>
  </cols>
  <sheetData>
    <row r="1" spans="1:6" x14ac:dyDescent="0.3">
      <c r="A1" s="26"/>
      <c r="B1" s="116"/>
      <c r="C1" s="28"/>
      <c r="D1" s="116"/>
      <c r="E1" s="28"/>
      <c r="F1" s="116"/>
    </row>
    <row r="2" spans="1:6" ht="26.25" customHeight="1" x14ac:dyDescent="0.3">
      <c r="A2" s="27"/>
      <c r="B2" s="117" t="s">
        <v>0</v>
      </c>
      <c r="C2" s="97"/>
      <c r="D2" s="117" t="s">
        <v>1</v>
      </c>
      <c r="E2" s="97"/>
      <c r="F2" s="117" t="s">
        <v>2</v>
      </c>
    </row>
    <row r="3" spans="1:6" ht="12" customHeight="1" x14ac:dyDescent="0.3">
      <c r="A3" s="27"/>
      <c r="B3" s="118" t="s">
        <v>3</v>
      </c>
      <c r="C3" s="97"/>
      <c r="D3" s="134" t="s">
        <v>4</v>
      </c>
      <c r="E3" s="97"/>
      <c r="F3" s="134" t="s">
        <v>5</v>
      </c>
    </row>
    <row r="4" spans="1:6" ht="6" customHeight="1" x14ac:dyDescent="0.3">
      <c r="A4" s="27"/>
      <c r="B4" s="118"/>
      <c r="C4" s="97"/>
      <c r="D4" s="117"/>
      <c r="E4" s="97"/>
      <c r="F4" s="117"/>
    </row>
    <row r="5" spans="1:6" s="30" customFormat="1" ht="63" customHeight="1" x14ac:dyDescent="0.3">
      <c r="A5" s="33"/>
      <c r="B5" s="119" t="s">
        <v>6</v>
      </c>
      <c r="C5" s="98"/>
      <c r="D5" s="135" t="s">
        <v>7</v>
      </c>
      <c r="E5" s="98"/>
      <c r="F5" s="135" t="s">
        <v>8</v>
      </c>
    </row>
    <row r="6" spans="1:6" x14ac:dyDescent="0.3">
      <c r="A6" s="27"/>
      <c r="B6" s="120"/>
      <c r="D6" s="122"/>
      <c r="F6" s="122"/>
    </row>
    <row r="7" spans="1:6" ht="30" customHeight="1" x14ac:dyDescent="0.3">
      <c r="A7" s="27"/>
      <c r="B7" s="121" t="s">
        <v>9</v>
      </c>
      <c r="D7" s="121" t="s">
        <v>10</v>
      </c>
      <c r="F7" s="121" t="s">
        <v>11</v>
      </c>
    </row>
    <row r="8" spans="1:6" ht="30" customHeight="1" x14ac:dyDescent="0.3">
      <c r="A8" s="27"/>
      <c r="B8" s="121" t="s">
        <v>12</v>
      </c>
      <c r="D8" s="121" t="s">
        <v>13</v>
      </c>
      <c r="F8" s="121" t="s">
        <v>14</v>
      </c>
    </row>
    <row r="9" spans="1:6" ht="30" customHeight="1" x14ac:dyDescent="0.3">
      <c r="A9" s="27"/>
      <c r="B9" s="121" t="s">
        <v>15</v>
      </c>
      <c r="D9" s="121" t="s">
        <v>16</v>
      </c>
      <c r="F9" s="121" t="s">
        <v>17</v>
      </c>
    </row>
    <row r="10" spans="1:6" x14ac:dyDescent="0.3">
      <c r="A10" s="27"/>
      <c r="B10" s="122"/>
      <c r="D10" s="122"/>
      <c r="F10" s="122"/>
    </row>
    <row r="11" spans="1:6" ht="15.6" x14ac:dyDescent="0.3">
      <c r="A11" s="27"/>
      <c r="B11" s="124" t="s">
        <v>18</v>
      </c>
      <c r="C11" s="94"/>
      <c r="D11" s="124" t="s">
        <v>19</v>
      </c>
      <c r="E11" s="94"/>
      <c r="F11" s="124" t="s">
        <v>20</v>
      </c>
    </row>
    <row r="12" spans="1:6" x14ac:dyDescent="0.3">
      <c r="A12" s="27"/>
      <c r="B12" s="123" t="s">
        <v>21</v>
      </c>
      <c r="D12" s="123" t="s">
        <v>21</v>
      </c>
      <c r="F12" s="123" t="s">
        <v>21</v>
      </c>
    </row>
    <row r="13" spans="1:6" x14ac:dyDescent="0.3">
      <c r="A13" s="27"/>
      <c r="B13" s="122"/>
      <c r="D13" s="122"/>
      <c r="F13" s="122"/>
    </row>
    <row r="14" spans="1:6" ht="15.6" x14ac:dyDescent="0.3">
      <c r="A14" s="29"/>
      <c r="B14" s="124" t="s">
        <v>22</v>
      </c>
      <c r="C14" s="93"/>
      <c r="D14" s="124" t="s">
        <v>23</v>
      </c>
      <c r="E14" s="93"/>
      <c r="F14" s="124" t="s">
        <v>24</v>
      </c>
    </row>
    <row r="15" spans="1:6" ht="15.6" x14ac:dyDescent="0.3">
      <c r="A15" s="27"/>
      <c r="B15" s="125"/>
      <c r="C15" s="94"/>
      <c r="D15" s="124"/>
      <c r="E15" s="94"/>
      <c r="F15" s="124"/>
    </row>
    <row r="16" spans="1:6" ht="15.6" x14ac:dyDescent="0.3">
      <c r="A16" s="27"/>
      <c r="B16" s="124" t="s">
        <v>25</v>
      </c>
      <c r="C16" s="94"/>
      <c r="D16" s="124" t="s">
        <v>26</v>
      </c>
      <c r="E16" s="94"/>
      <c r="F16" s="124" t="s">
        <v>27</v>
      </c>
    </row>
    <row r="17" spans="1:6" ht="15.6" x14ac:dyDescent="0.3">
      <c r="A17" s="27"/>
      <c r="B17" s="124"/>
      <c r="C17" s="94"/>
      <c r="D17" s="124"/>
      <c r="E17" s="94"/>
      <c r="F17" s="124"/>
    </row>
    <row r="18" spans="1:6" ht="36.75" customHeight="1" x14ac:dyDescent="0.3">
      <c r="A18" s="27"/>
      <c r="B18" s="126" t="s">
        <v>28</v>
      </c>
      <c r="C18" s="94"/>
      <c r="D18" s="126" t="s">
        <v>29</v>
      </c>
      <c r="E18" s="94"/>
      <c r="F18" s="136" t="s">
        <v>30</v>
      </c>
    </row>
    <row r="19" spans="1:6" ht="37.5" customHeight="1" x14ac:dyDescent="0.3">
      <c r="A19" s="27"/>
      <c r="B19" s="126" t="s">
        <v>31</v>
      </c>
      <c r="C19" s="95"/>
      <c r="D19" s="124" t="s">
        <v>32</v>
      </c>
      <c r="E19" s="95"/>
      <c r="F19" s="126" t="s">
        <v>33</v>
      </c>
    </row>
    <row r="20" spans="1:6" ht="50.25" customHeight="1" x14ac:dyDescent="0.3">
      <c r="A20" s="27"/>
      <c r="B20" s="126" t="s">
        <v>34</v>
      </c>
      <c r="C20" s="95"/>
      <c r="D20" s="126" t="s">
        <v>35</v>
      </c>
      <c r="E20" s="95"/>
      <c r="F20" s="126" t="s">
        <v>36</v>
      </c>
    </row>
    <row r="21" spans="1:6" ht="52.5" customHeight="1" x14ac:dyDescent="0.3">
      <c r="A21" s="27"/>
      <c r="B21" s="126" t="s">
        <v>37</v>
      </c>
      <c r="C21" s="95"/>
      <c r="D21" s="124" t="s">
        <v>38</v>
      </c>
      <c r="E21" s="95"/>
      <c r="F21" s="126" t="s">
        <v>39</v>
      </c>
    </row>
    <row r="22" spans="1:6" ht="37.5" customHeight="1" x14ac:dyDescent="0.3">
      <c r="A22" s="27"/>
      <c r="B22" s="126" t="s">
        <v>40</v>
      </c>
      <c r="C22" s="94"/>
      <c r="D22" s="124" t="s">
        <v>41</v>
      </c>
      <c r="E22" s="94"/>
      <c r="F22" s="124" t="s">
        <v>42</v>
      </c>
    </row>
    <row r="23" spans="1:6" ht="37.5" customHeight="1" x14ac:dyDescent="0.3">
      <c r="A23" s="27"/>
      <c r="B23" s="126" t="s">
        <v>43</v>
      </c>
      <c r="C23" s="94"/>
      <c r="D23" s="126" t="s">
        <v>44</v>
      </c>
      <c r="E23" s="94"/>
      <c r="F23" s="137" t="s">
        <v>45</v>
      </c>
    </row>
    <row r="24" spans="1:6" ht="15.6" x14ac:dyDescent="0.3">
      <c r="A24" s="27"/>
      <c r="B24" s="126"/>
      <c r="C24" s="94"/>
      <c r="D24" s="124"/>
      <c r="E24" s="94"/>
      <c r="F24" s="137"/>
    </row>
    <row r="25" spans="1:6" ht="20.25" customHeight="1" x14ac:dyDescent="0.3">
      <c r="A25" s="27"/>
      <c r="B25" s="127" t="s">
        <v>46</v>
      </c>
      <c r="C25" s="94"/>
      <c r="D25" s="127" t="s">
        <v>47</v>
      </c>
      <c r="E25" s="94"/>
      <c r="F25" s="138" t="s">
        <v>48</v>
      </c>
    </row>
    <row r="26" spans="1:6" ht="42.75" customHeight="1" x14ac:dyDescent="0.3">
      <c r="A26" s="27"/>
      <c r="B26" s="127" t="s">
        <v>49</v>
      </c>
      <c r="C26" s="94"/>
      <c r="D26" s="127" t="s">
        <v>50</v>
      </c>
      <c r="E26" s="94"/>
      <c r="F26" s="138" t="s">
        <v>51</v>
      </c>
    </row>
    <row r="27" spans="1:6" ht="22.5" customHeight="1" x14ac:dyDescent="0.3">
      <c r="A27" s="109"/>
      <c r="B27" s="128"/>
      <c r="C27" s="110"/>
      <c r="D27" s="128"/>
      <c r="E27" s="110"/>
      <c r="F27" s="139"/>
    </row>
    <row r="28" spans="1:6" s="34" customFormat="1" ht="41.25" customHeight="1" x14ac:dyDescent="0.3">
      <c r="A28" s="35"/>
      <c r="B28" s="129" t="s">
        <v>52</v>
      </c>
      <c r="C28" s="96"/>
      <c r="D28" s="129" t="s">
        <v>53</v>
      </c>
      <c r="E28" s="94"/>
      <c r="F28" s="129" t="s">
        <v>54</v>
      </c>
    </row>
    <row r="29" spans="1:6" s="114" customFormat="1" ht="21.75" customHeight="1" x14ac:dyDescent="0.3">
      <c r="A29" s="113"/>
      <c r="B29" s="130"/>
      <c r="C29" s="113"/>
      <c r="D29" s="130"/>
      <c r="E29" s="111"/>
      <c r="F29" s="140"/>
    </row>
    <row r="30" spans="1:6" s="115" customFormat="1" ht="19.5" customHeight="1" x14ac:dyDescent="0.3">
      <c r="A30" s="111"/>
      <c r="B30" s="131" t="s">
        <v>55</v>
      </c>
      <c r="C30" s="111"/>
      <c r="D30" s="131" t="s">
        <v>56</v>
      </c>
      <c r="E30" s="111"/>
      <c r="F30" s="132" t="s">
        <v>57</v>
      </c>
    </row>
    <row r="31" spans="1:6" s="115" customFormat="1" ht="15" x14ac:dyDescent="0.3">
      <c r="A31" s="111"/>
      <c r="B31" s="132" t="s">
        <v>58</v>
      </c>
      <c r="C31" s="111"/>
      <c r="D31" s="132" t="s">
        <v>59</v>
      </c>
      <c r="E31" s="111"/>
      <c r="F31" s="132" t="s">
        <v>60</v>
      </c>
    </row>
    <row r="32" spans="1:6" s="115" customFormat="1" ht="60" x14ac:dyDescent="0.3">
      <c r="A32" s="111"/>
      <c r="B32" s="132" t="s">
        <v>61</v>
      </c>
      <c r="C32" s="111"/>
      <c r="D32" s="132" t="s">
        <v>62</v>
      </c>
      <c r="E32" s="111"/>
      <c r="F32" s="132" t="s">
        <v>63</v>
      </c>
    </row>
    <row r="33" spans="1:6" s="115" customFormat="1" ht="15" x14ac:dyDescent="0.3">
      <c r="A33" s="111"/>
      <c r="B33" s="132" t="s">
        <v>64</v>
      </c>
      <c r="C33" s="111"/>
      <c r="D33" s="132" t="s">
        <v>65</v>
      </c>
      <c r="E33" s="111"/>
      <c r="F33" s="132" t="s">
        <v>66</v>
      </c>
    </row>
    <row r="34" spans="1:6" s="115" customFormat="1" ht="15" x14ac:dyDescent="0.3">
      <c r="A34" s="111"/>
      <c r="B34" s="132" t="s">
        <v>67</v>
      </c>
      <c r="C34" s="111"/>
      <c r="D34" s="132" t="s">
        <v>68</v>
      </c>
      <c r="E34" s="111"/>
      <c r="F34" s="132" t="s">
        <v>69</v>
      </c>
    </row>
    <row r="35" spans="1:6" s="115" customFormat="1" ht="15" x14ac:dyDescent="0.3">
      <c r="A35" s="111"/>
      <c r="B35" s="132" t="s">
        <v>70</v>
      </c>
      <c r="C35" s="111"/>
      <c r="D35" s="132" t="s">
        <v>71</v>
      </c>
      <c r="E35" s="111"/>
      <c r="F35" s="132" t="s">
        <v>72</v>
      </c>
    </row>
    <row r="36" spans="1:6" s="115" customFormat="1" ht="15" x14ac:dyDescent="0.3">
      <c r="A36" s="111"/>
      <c r="B36" s="132"/>
      <c r="C36" s="111"/>
      <c r="D36" s="132"/>
      <c r="E36" s="111"/>
      <c r="F36" s="132"/>
    </row>
    <row r="37" spans="1:6" s="115" customFormat="1" ht="40.5" customHeight="1" x14ac:dyDescent="0.3">
      <c r="A37" s="111"/>
      <c r="B37" s="131" t="s">
        <v>73</v>
      </c>
      <c r="C37" s="111"/>
      <c r="D37" s="131" t="s">
        <v>74</v>
      </c>
      <c r="E37" s="111"/>
      <c r="F37" s="131" t="s">
        <v>75</v>
      </c>
    </row>
    <row r="38" spans="1:6" s="115" customFormat="1" ht="30" x14ac:dyDescent="0.3">
      <c r="A38" s="111"/>
      <c r="B38" s="132" t="s">
        <v>76</v>
      </c>
      <c r="C38" s="111"/>
      <c r="D38" s="132" t="s">
        <v>77</v>
      </c>
      <c r="E38" s="111"/>
      <c r="F38" s="132" t="s">
        <v>78</v>
      </c>
    </row>
    <row r="39" spans="1:6" s="115" customFormat="1" ht="30" x14ac:dyDescent="0.3">
      <c r="A39" s="111"/>
      <c r="B39" s="132" t="s">
        <v>79</v>
      </c>
      <c r="C39" s="111"/>
      <c r="D39" s="132" t="s">
        <v>80</v>
      </c>
      <c r="E39" s="111"/>
      <c r="F39" s="132" t="s">
        <v>81</v>
      </c>
    </row>
    <row r="40" spans="1:6" s="115" customFormat="1" ht="30" x14ac:dyDescent="0.3">
      <c r="A40" s="111"/>
      <c r="B40" s="132" t="s">
        <v>82</v>
      </c>
      <c r="C40" s="111"/>
      <c r="D40" s="132" t="s">
        <v>83</v>
      </c>
      <c r="E40" s="111"/>
      <c r="F40" s="132" t="s">
        <v>84</v>
      </c>
    </row>
    <row r="41" spans="1:6" s="115" customFormat="1" ht="15" x14ac:dyDescent="0.35">
      <c r="A41" s="111"/>
      <c r="B41" s="133"/>
      <c r="C41" s="111"/>
      <c r="D41" s="133"/>
      <c r="E41" s="111"/>
      <c r="F41" s="133"/>
    </row>
    <row r="42" spans="1:6" s="115" customFormat="1" ht="45" x14ac:dyDescent="0.3">
      <c r="A42" s="111"/>
      <c r="B42" s="132" t="s">
        <v>85</v>
      </c>
      <c r="C42" s="111"/>
      <c r="D42" s="132" t="s">
        <v>86</v>
      </c>
      <c r="E42" s="111"/>
      <c r="F42" s="132" t="s">
        <v>87</v>
      </c>
    </row>
    <row r="43" spans="1:6" s="115" customFormat="1" ht="75" x14ac:dyDescent="0.3">
      <c r="A43" s="111"/>
      <c r="B43" s="132" t="s">
        <v>88</v>
      </c>
      <c r="C43" s="111"/>
      <c r="D43" s="132" t="s">
        <v>89</v>
      </c>
      <c r="E43" s="111"/>
      <c r="F43" s="132" t="s">
        <v>90</v>
      </c>
    </row>
    <row r="44" spans="1:6" s="115" customFormat="1" ht="105" x14ac:dyDescent="0.3">
      <c r="A44" s="111"/>
      <c r="B44" s="132" t="s">
        <v>91</v>
      </c>
      <c r="C44" s="111"/>
      <c r="D44" s="132" t="s">
        <v>92</v>
      </c>
      <c r="E44" s="111"/>
      <c r="F44" s="132" t="s">
        <v>93</v>
      </c>
    </row>
    <row r="45" spans="1:6" s="115" customFormat="1" ht="75" x14ac:dyDescent="0.3">
      <c r="A45" s="111"/>
      <c r="B45" s="132" t="s">
        <v>94</v>
      </c>
      <c r="C45" s="111"/>
      <c r="D45" s="132" t="s">
        <v>95</v>
      </c>
      <c r="E45" s="111"/>
      <c r="F45" s="132" t="s">
        <v>96</v>
      </c>
    </row>
    <row r="46" spans="1:6" s="115" customFormat="1" ht="105" x14ac:dyDescent="0.3">
      <c r="A46" s="111"/>
      <c r="B46" s="132" t="s">
        <v>97</v>
      </c>
      <c r="C46" s="111"/>
      <c r="D46" s="132" t="s">
        <v>98</v>
      </c>
      <c r="E46" s="111"/>
      <c r="F46" s="132" t="s">
        <v>99</v>
      </c>
    </row>
    <row r="47" spans="1:6" s="115" customFormat="1" ht="90" x14ac:dyDescent="0.3">
      <c r="A47" s="111"/>
      <c r="B47" s="144" t="s">
        <v>100</v>
      </c>
      <c r="C47" s="111"/>
      <c r="D47" s="144" t="s">
        <v>101</v>
      </c>
      <c r="E47" s="111"/>
      <c r="F47" s="144" t="s">
        <v>102</v>
      </c>
    </row>
    <row r="48" spans="1:6" s="115" customFormat="1" ht="15" x14ac:dyDescent="0.35">
      <c r="A48" s="111"/>
      <c r="B48" s="133"/>
      <c r="C48" s="111"/>
      <c r="D48" s="133"/>
      <c r="E48" s="111"/>
      <c r="F48" s="133"/>
    </row>
    <row r="49" spans="1:6" s="115" customFormat="1" ht="60" x14ac:dyDescent="0.3">
      <c r="A49" s="111"/>
      <c r="B49" s="145" t="s">
        <v>103</v>
      </c>
      <c r="C49" s="111"/>
      <c r="D49" s="131" t="s">
        <v>104</v>
      </c>
      <c r="E49" s="111"/>
      <c r="F49" s="131" t="s">
        <v>105</v>
      </c>
    </row>
    <row r="50" spans="1:6" s="115" customFormat="1" ht="15.6" thickBot="1" x14ac:dyDescent="0.35">
      <c r="A50" s="141"/>
      <c r="B50" s="142"/>
      <c r="C50" s="141"/>
      <c r="D50" s="142"/>
      <c r="E50" s="141"/>
      <c r="F50" s="142"/>
    </row>
    <row r="51" spans="1:6" s="115" customFormat="1" ht="15.6" thickTop="1" x14ac:dyDescent="0.3">
      <c r="A51" s="111"/>
      <c r="B51" s="112"/>
      <c r="C51" s="111"/>
      <c r="D51" s="112"/>
      <c r="E51" s="111"/>
      <c r="F51" s="112"/>
    </row>
  </sheetData>
  <sheetProtection sheet="1" selectLockedCells="1"/>
  <hyperlinks>
    <hyperlink ref="B3" r:id="rId1" display="http://creativecommons.org/licenses/by-nc/4.0/" xr:uid="{BCD9DB13-98E1-034A-BAFA-684142CD3A70}"/>
    <hyperlink ref="B12" r:id="rId2" xr:uid="{C35E3F07-EF36-4B15-AE41-32549FCD5BDF}"/>
    <hyperlink ref="D12" r:id="rId3" xr:uid="{165B7706-94AD-4A1D-A7A8-03FDE9A77575}"/>
    <hyperlink ref="F12" r:id="rId4" xr:uid="{0CCBAD1D-FDA9-41D7-9A43-24E07CE137F5}"/>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50C9-B048-934F-9F9C-D434904FED77}">
  <sheetPr codeName="Sheet2">
    <pageSetUpPr fitToPage="1"/>
  </sheetPr>
  <dimension ref="A1:H163"/>
  <sheetViews>
    <sheetView showGridLines="0" tabSelected="1" zoomScale="130" zoomScaleNormal="130" workbookViewId="0">
      <selection activeCell="G7" sqref="G7"/>
    </sheetView>
  </sheetViews>
  <sheetFormatPr defaultColWidth="8.44140625" defaultRowHeight="14.4" x14ac:dyDescent="0.3"/>
  <cols>
    <col min="1" max="1" width="7.109375" style="22" customWidth="1"/>
    <col min="2" max="2" width="90" customWidth="1"/>
    <col min="3" max="3" width="8.6640625" customWidth="1"/>
    <col min="4" max="4" width="30.44140625" style="23" customWidth="1"/>
    <col min="5" max="5" width="5.88671875" style="8" customWidth="1"/>
    <col min="6" max="6" width="8.44140625" style="9" customWidth="1"/>
    <col min="233" max="233" width="5.44140625" bestFit="1" customWidth="1"/>
    <col min="234" max="234" width="104.44140625" customWidth="1"/>
    <col min="235" max="235" width="43.44140625" customWidth="1"/>
    <col min="489" max="489" width="5.44140625" bestFit="1" customWidth="1"/>
    <col min="490" max="490" width="104.44140625" customWidth="1"/>
    <col min="491" max="491" width="43.44140625" customWidth="1"/>
    <col min="745" max="745" width="5.44140625" bestFit="1" customWidth="1"/>
    <col min="746" max="746" width="104.44140625" customWidth="1"/>
    <col min="747" max="747" width="43.44140625" customWidth="1"/>
    <col min="1001" max="1001" width="5.44140625" bestFit="1" customWidth="1"/>
    <col min="1002" max="1002" width="104.44140625" customWidth="1"/>
    <col min="1003" max="1003" width="43.44140625" customWidth="1"/>
    <col min="1257" max="1257" width="5.44140625" bestFit="1" customWidth="1"/>
    <col min="1258" max="1258" width="104.44140625" customWidth="1"/>
    <col min="1259" max="1259" width="43.44140625" customWidth="1"/>
    <col min="1513" max="1513" width="5.44140625" bestFit="1" customWidth="1"/>
    <col min="1514" max="1514" width="104.44140625" customWidth="1"/>
    <col min="1515" max="1515" width="43.44140625" customWidth="1"/>
    <col min="1769" max="1769" width="5.44140625" bestFit="1" customWidth="1"/>
    <col min="1770" max="1770" width="104.44140625" customWidth="1"/>
    <col min="1771" max="1771" width="43.44140625" customWidth="1"/>
    <col min="2025" max="2025" width="5.44140625" bestFit="1" customWidth="1"/>
    <col min="2026" max="2026" width="104.44140625" customWidth="1"/>
    <col min="2027" max="2027" width="43.44140625" customWidth="1"/>
    <col min="2281" max="2281" width="5.44140625" bestFit="1" customWidth="1"/>
    <col min="2282" max="2282" width="104.44140625" customWidth="1"/>
    <col min="2283" max="2283" width="43.44140625" customWidth="1"/>
    <col min="2537" max="2537" width="5.44140625" bestFit="1" customWidth="1"/>
    <col min="2538" max="2538" width="104.44140625" customWidth="1"/>
    <col min="2539" max="2539" width="43.44140625" customWidth="1"/>
    <col min="2793" max="2793" width="5.44140625" bestFit="1" customWidth="1"/>
    <col min="2794" max="2794" width="104.44140625" customWidth="1"/>
    <col min="2795" max="2795" width="43.44140625" customWidth="1"/>
    <col min="3049" max="3049" width="5.44140625" bestFit="1" customWidth="1"/>
    <col min="3050" max="3050" width="104.44140625" customWidth="1"/>
    <col min="3051" max="3051" width="43.44140625" customWidth="1"/>
    <col min="3305" max="3305" width="5.44140625" bestFit="1" customWidth="1"/>
    <col min="3306" max="3306" width="104.44140625" customWidth="1"/>
    <col min="3307" max="3307" width="43.44140625" customWidth="1"/>
    <col min="3561" max="3561" width="5.44140625" bestFit="1" customWidth="1"/>
    <col min="3562" max="3562" width="104.44140625" customWidth="1"/>
    <col min="3563" max="3563" width="43.44140625" customWidth="1"/>
    <col min="3817" max="3817" width="5.44140625" bestFit="1" customWidth="1"/>
    <col min="3818" max="3818" width="104.44140625" customWidth="1"/>
    <col min="3819" max="3819" width="43.44140625" customWidth="1"/>
    <col min="4073" max="4073" width="5.44140625" bestFit="1" customWidth="1"/>
    <col min="4074" max="4074" width="104.44140625" customWidth="1"/>
    <col min="4075" max="4075" width="43.44140625" customWidth="1"/>
    <col min="4329" max="4329" width="5.44140625" bestFit="1" customWidth="1"/>
    <col min="4330" max="4330" width="104.44140625" customWidth="1"/>
    <col min="4331" max="4331" width="43.44140625" customWidth="1"/>
    <col min="4585" max="4585" width="5.44140625" bestFit="1" customWidth="1"/>
    <col min="4586" max="4586" width="104.44140625" customWidth="1"/>
    <col min="4587" max="4587" width="43.44140625" customWidth="1"/>
    <col min="4841" max="4841" width="5.44140625" bestFit="1" customWidth="1"/>
    <col min="4842" max="4842" width="104.44140625" customWidth="1"/>
    <col min="4843" max="4843" width="43.44140625" customWidth="1"/>
    <col min="5097" max="5097" width="5.44140625" bestFit="1" customWidth="1"/>
    <col min="5098" max="5098" width="104.44140625" customWidth="1"/>
    <col min="5099" max="5099" width="43.44140625" customWidth="1"/>
    <col min="5353" max="5353" width="5.44140625" bestFit="1" customWidth="1"/>
    <col min="5354" max="5354" width="104.44140625" customWidth="1"/>
    <col min="5355" max="5355" width="43.44140625" customWidth="1"/>
    <col min="5609" max="5609" width="5.44140625" bestFit="1" customWidth="1"/>
    <col min="5610" max="5610" width="104.44140625" customWidth="1"/>
    <col min="5611" max="5611" width="43.44140625" customWidth="1"/>
    <col min="5865" max="5865" width="5.44140625" bestFit="1" customWidth="1"/>
    <col min="5866" max="5866" width="104.44140625" customWidth="1"/>
    <col min="5867" max="5867" width="43.44140625" customWidth="1"/>
    <col min="6121" max="6121" width="5.44140625" bestFit="1" customWidth="1"/>
    <col min="6122" max="6122" width="104.44140625" customWidth="1"/>
    <col min="6123" max="6123" width="43.44140625" customWidth="1"/>
    <col min="6377" max="6377" width="5.44140625" bestFit="1" customWidth="1"/>
    <col min="6378" max="6378" width="104.44140625" customWidth="1"/>
    <col min="6379" max="6379" width="43.44140625" customWidth="1"/>
    <col min="6633" max="6633" width="5.44140625" bestFit="1" customWidth="1"/>
    <col min="6634" max="6634" width="104.44140625" customWidth="1"/>
    <col min="6635" max="6635" width="43.44140625" customWidth="1"/>
    <col min="6889" max="6889" width="5.44140625" bestFit="1" customWidth="1"/>
    <col min="6890" max="6890" width="104.44140625" customWidth="1"/>
    <col min="6891" max="6891" width="43.44140625" customWidth="1"/>
    <col min="7145" max="7145" width="5.44140625" bestFit="1" customWidth="1"/>
    <col min="7146" max="7146" width="104.44140625" customWidth="1"/>
    <col min="7147" max="7147" width="43.44140625" customWidth="1"/>
    <col min="7401" max="7401" width="5.44140625" bestFit="1" customWidth="1"/>
    <col min="7402" max="7402" width="104.44140625" customWidth="1"/>
    <col min="7403" max="7403" width="43.44140625" customWidth="1"/>
    <col min="7657" max="7657" width="5.44140625" bestFit="1" customWidth="1"/>
    <col min="7658" max="7658" width="104.44140625" customWidth="1"/>
    <col min="7659" max="7659" width="43.44140625" customWidth="1"/>
    <col min="7913" max="7913" width="5.44140625" bestFit="1" customWidth="1"/>
    <col min="7914" max="7914" width="104.44140625" customWidth="1"/>
    <col min="7915" max="7915" width="43.44140625" customWidth="1"/>
    <col min="8169" max="8169" width="5.44140625" bestFit="1" customWidth="1"/>
    <col min="8170" max="8170" width="104.44140625" customWidth="1"/>
    <col min="8171" max="8171" width="43.44140625" customWidth="1"/>
    <col min="8425" max="8425" width="5.44140625" bestFit="1" customWidth="1"/>
    <col min="8426" max="8426" width="104.44140625" customWidth="1"/>
    <col min="8427" max="8427" width="43.44140625" customWidth="1"/>
    <col min="8681" max="8681" width="5.44140625" bestFit="1" customWidth="1"/>
    <col min="8682" max="8682" width="104.44140625" customWidth="1"/>
    <col min="8683" max="8683" width="43.44140625" customWidth="1"/>
    <col min="8937" max="8937" width="5.44140625" bestFit="1" customWidth="1"/>
    <col min="8938" max="8938" width="104.44140625" customWidth="1"/>
    <col min="8939" max="8939" width="43.44140625" customWidth="1"/>
    <col min="9193" max="9193" width="5.44140625" bestFit="1" customWidth="1"/>
    <col min="9194" max="9194" width="104.44140625" customWidth="1"/>
    <col min="9195" max="9195" width="43.44140625" customWidth="1"/>
    <col min="9449" max="9449" width="5.44140625" bestFit="1" customWidth="1"/>
    <col min="9450" max="9450" width="104.44140625" customWidth="1"/>
    <col min="9451" max="9451" width="43.44140625" customWidth="1"/>
    <col min="9705" max="9705" width="5.44140625" bestFit="1" customWidth="1"/>
    <col min="9706" max="9706" width="104.44140625" customWidth="1"/>
    <col min="9707" max="9707" width="43.44140625" customWidth="1"/>
    <col min="9961" max="9961" width="5.44140625" bestFit="1" customWidth="1"/>
    <col min="9962" max="9962" width="104.44140625" customWidth="1"/>
    <col min="9963" max="9963" width="43.44140625" customWidth="1"/>
    <col min="10217" max="10217" width="5.44140625" bestFit="1" customWidth="1"/>
    <col min="10218" max="10218" width="104.44140625" customWidth="1"/>
    <col min="10219" max="10219" width="43.44140625" customWidth="1"/>
    <col min="10473" max="10473" width="5.44140625" bestFit="1" customWidth="1"/>
    <col min="10474" max="10474" width="104.44140625" customWidth="1"/>
    <col min="10475" max="10475" width="43.44140625" customWidth="1"/>
    <col min="10729" max="10729" width="5.44140625" bestFit="1" customWidth="1"/>
    <col min="10730" max="10730" width="104.44140625" customWidth="1"/>
    <col min="10731" max="10731" width="43.44140625" customWidth="1"/>
    <col min="10985" max="10985" width="5.44140625" bestFit="1" customWidth="1"/>
    <col min="10986" max="10986" width="104.44140625" customWidth="1"/>
    <col min="10987" max="10987" width="43.44140625" customWidth="1"/>
    <col min="11241" max="11241" width="5.44140625" bestFit="1" customWidth="1"/>
    <col min="11242" max="11242" width="104.44140625" customWidth="1"/>
    <col min="11243" max="11243" width="43.44140625" customWidth="1"/>
    <col min="11497" max="11497" width="5.44140625" bestFit="1" customWidth="1"/>
    <col min="11498" max="11498" width="104.44140625" customWidth="1"/>
    <col min="11499" max="11499" width="43.44140625" customWidth="1"/>
    <col min="11753" max="11753" width="5.44140625" bestFit="1" customWidth="1"/>
    <col min="11754" max="11754" width="104.44140625" customWidth="1"/>
    <col min="11755" max="11755" width="43.44140625" customWidth="1"/>
    <col min="12009" max="12009" width="5.44140625" bestFit="1" customWidth="1"/>
    <col min="12010" max="12010" width="104.44140625" customWidth="1"/>
    <col min="12011" max="12011" width="43.44140625" customWidth="1"/>
    <col min="12265" max="12265" width="5.44140625" bestFit="1" customWidth="1"/>
    <col min="12266" max="12266" width="104.44140625" customWidth="1"/>
    <col min="12267" max="12267" width="43.44140625" customWidth="1"/>
    <col min="12521" max="12521" width="5.44140625" bestFit="1" customWidth="1"/>
    <col min="12522" max="12522" width="104.44140625" customWidth="1"/>
    <col min="12523" max="12523" width="43.44140625" customWidth="1"/>
    <col min="12777" max="12777" width="5.44140625" bestFit="1" customWidth="1"/>
    <col min="12778" max="12778" width="104.44140625" customWidth="1"/>
    <col min="12779" max="12779" width="43.44140625" customWidth="1"/>
    <col min="13033" max="13033" width="5.44140625" bestFit="1" customWidth="1"/>
    <col min="13034" max="13034" width="104.44140625" customWidth="1"/>
    <col min="13035" max="13035" width="43.44140625" customWidth="1"/>
    <col min="13289" max="13289" width="5.44140625" bestFit="1" customWidth="1"/>
    <col min="13290" max="13290" width="104.44140625" customWidth="1"/>
    <col min="13291" max="13291" width="43.44140625" customWidth="1"/>
    <col min="13545" max="13545" width="5.44140625" bestFit="1" customWidth="1"/>
    <col min="13546" max="13546" width="104.44140625" customWidth="1"/>
    <col min="13547" max="13547" width="43.44140625" customWidth="1"/>
    <col min="13801" max="13801" width="5.44140625" bestFit="1" customWidth="1"/>
    <col min="13802" max="13802" width="104.44140625" customWidth="1"/>
    <col min="13803" max="13803" width="43.44140625" customWidth="1"/>
    <col min="14057" max="14057" width="5.44140625" bestFit="1" customWidth="1"/>
    <col min="14058" max="14058" width="104.44140625" customWidth="1"/>
    <col min="14059" max="14059" width="43.44140625" customWidth="1"/>
    <col min="14313" max="14313" width="5.44140625" bestFit="1" customWidth="1"/>
    <col min="14314" max="14314" width="104.44140625" customWidth="1"/>
    <col min="14315" max="14315" width="43.44140625" customWidth="1"/>
    <col min="14569" max="14569" width="5.44140625" bestFit="1" customWidth="1"/>
    <col min="14570" max="14570" width="104.44140625" customWidth="1"/>
    <col min="14571" max="14571" width="43.44140625" customWidth="1"/>
    <col min="14825" max="14825" width="5.44140625" bestFit="1" customWidth="1"/>
    <col min="14826" max="14826" width="104.44140625" customWidth="1"/>
    <col min="14827" max="14827" width="43.44140625" customWidth="1"/>
    <col min="15081" max="15081" width="5.44140625" bestFit="1" customWidth="1"/>
    <col min="15082" max="15082" width="104.44140625" customWidth="1"/>
    <col min="15083" max="15083" width="43.44140625" customWidth="1"/>
    <col min="15337" max="15337" width="5.44140625" bestFit="1" customWidth="1"/>
    <col min="15338" max="15338" width="104.44140625" customWidth="1"/>
    <col min="15339" max="15339" width="43.44140625" customWidth="1"/>
    <col min="15593" max="15593" width="5.44140625" bestFit="1" customWidth="1"/>
    <col min="15594" max="15594" width="104.44140625" customWidth="1"/>
    <col min="15595" max="15595" width="43.44140625" customWidth="1"/>
    <col min="15849" max="15849" width="5.44140625" bestFit="1" customWidth="1"/>
    <col min="15850" max="15850" width="104.44140625" customWidth="1"/>
    <col min="15851" max="15851" width="43.44140625" customWidth="1"/>
    <col min="16105" max="16105" width="5.44140625" bestFit="1" customWidth="1"/>
    <col min="16106" max="16106" width="104.44140625" customWidth="1"/>
    <col min="16107" max="16107" width="43.44140625" customWidth="1"/>
    <col min="16366" max="16384" width="9.109375" customWidth="1"/>
  </cols>
  <sheetData>
    <row r="1" spans="1:8" s="1" customFormat="1" ht="40.5" customHeight="1" x14ac:dyDescent="0.3">
      <c r="A1" s="151" t="s">
        <v>106</v>
      </c>
      <c r="B1" s="152"/>
      <c r="C1" s="10"/>
      <c r="D1" s="31"/>
      <c r="E1" s="148" t="s">
        <v>107</v>
      </c>
      <c r="F1" s="12"/>
    </row>
    <row r="2" spans="1:8" ht="64.5" customHeight="1" x14ac:dyDescent="0.3">
      <c r="A2" s="153" t="s">
        <v>108</v>
      </c>
      <c r="B2" s="154"/>
      <c r="C2" s="13"/>
      <c r="D2" s="32"/>
      <c r="E2" s="149"/>
    </row>
    <row r="3" spans="1:8" ht="23.4" customHeight="1" thickBot="1" x14ac:dyDescent="0.4">
      <c r="A3" s="81"/>
      <c r="B3" s="99" t="s">
        <v>109</v>
      </c>
      <c r="C3" s="158"/>
      <c r="D3" s="159"/>
      <c r="E3" s="150"/>
      <c r="F3" s="15"/>
    </row>
    <row r="4" spans="1:8" ht="24.75" customHeight="1" x14ac:dyDescent="0.3">
      <c r="A4" s="85"/>
      <c r="B4" s="88" t="s">
        <v>110</v>
      </c>
      <c r="C4" s="89"/>
      <c r="D4" s="90" t="s">
        <v>111</v>
      </c>
      <c r="E4" s="150"/>
      <c r="F4" s="16"/>
    </row>
    <row r="5" spans="1:8" s="2" customFormat="1" ht="16.2" x14ac:dyDescent="0.35">
      <c r="A5" s="86" t="s">
        <v>112</v>
      </c>
      <c r="B5" s="87"/>
      <c r="C5" s="87"/>
      <c r="D5" s="87"/>
      <c r="E5" s="17"/>
    </row>
    <row r="6" spans="1:8" s="19" customFormat="1" ht="15.9" customHeight="1" x14ac:dyDescent="0.3">
      <c r="A6" s="40" t="s">
        <v>113</v>
      </c>
      <c r="B6" s="41" t="s">
        <v>114</v>
      </c>
      <c r="C6" s="42"/>
      <c r="D6" s="43" t="s">
        <v>115</v>
      </c>
      <c r="E6" s="18" t="str">
        <f>IF(AND(D6&lt;&gt;"Select an origin",ISBLANK(D6)=FALSE),"Yes","No")</f>
        <v>No</v>
      </c>
      <c r="F6" s="2"/>
      <c r="G6" s="36"/>
      <c r="H6" s="36"/>
    </row>
    <row r="7" spans="1:8" s="19" customFormat="1" ht="30" x14ac:dyDescent="0.3">
      <c r="A7" s="40" t="s">
        <v>116</v>
      </c>
      <c r="B7" s="44" t="s">
        <v>117</v>
      </c>
      <c r="C7" s="42"/>
      <c r="D7" s="43"/>
      <c r="E7" s="18" t="str">
        <f>IF(ISBLANK(D7)=TRUE,"No","Yes")</f>
        <v>No</v>
      </c>
      <c r="F7" s="2"/>
      <c r="G7" s="36"/>
      <c r="H7" s="36"/>
    </row>
    <row r="8" spans="1:8" s="19" customFormat="1" ht="15.6" x14ac:dyDescent="0.3">
      <c r="A8" s="40" t="s">
        <v>118</v>
      </c>
      <c r="B8" s="44" t="s">
        <v>119</v>
      </c>
      <c r="C8" s="42"/>
      <c r="D8" s="43"/>
      <c r="E8" s="18" t="str">
        <f>IF(ISBLANK(D8)=TRUE,"No","Yes")</f>
        <v>No</v>
      </c>
      <c r="F8" s="2"/>
      <c r="G8" s="36"/>
      <c r="H8" s="36"/>
    </row>
    <row r="9" spans="1:8" s="19" customFormat="1" ht="95.1" customHeight="1" x14ac:dyDescent="0.3">
      <c r="A9" s="40" t="s">
        <v>120</v>
      </c>
      <c r="B9" s="44" t="s">
        <v>121</v>
      </c>
      <c r="C9" s="42"/>
      <c r="D9" s="43"/>
      <c r="E9" s="18" t="str">
        <f>IF(AND(D8="Experimental",ISBLANK(D9)),"No","Yes")</f>
        <v>Yes</v>
      </c>
      <c r="F9" s="2"/>
      <c r="G9" s="36"/>
      <c r="H9" s="36"/>
    </row>
    <row r="10" spans="1:8" s="19" customFormat="1" ht="15.6" x14ac:dyDescent="0.3">
      <c r="A10" s="40" t="s">
        <v>122</v>
      </c>
      <c r="B10" s="44" t="s">
        <v>123</v>
      </c>
      <c r="C10" s="42"/>
      <c r="D10" s="43"/>
      <c r="E10" s="18" t="str">
        <f>IF(AND(D9="Other",ISBLANK(D10)),"No","Yes")</f>
        <v>Yes</v>
      </c>
      <c r="F10" s="2"/>
      <c r="G10" s="36"/>
      <c r="H10" s="36"/>
    </row>
    <row r="11" spans="1:8" s="19" customFormat="1" ht="16.2" x14ac:dyDescent="0.35">
      <c r="A11" s="86" t="s">
        <v>124</v>
      </c>
      <c r="B11" s="87"/>
      <c r="C11" s="87"/>
      <c r="D11" s="87"/>
      <c r="E11" s="18"/>
      <c r="F11" s="2"/>
      <c r="G11" s="36"/>
      <c r="H11" s="36"/>
    </row>
    <row r="12" spans="1:8" s="19" customFormat="1" ht="103.5" customHeight="1" x14ac:dyDescent="0.3">
      <c r="A12" s="40" t="s">
        <v>125</v>
      </c>
      <c r="B12" s="44" t="s">
        <v>126</v>
      </c>
      <c r="C12" s="42"/>
      <c r="D12" s="43" t="s">
        <v>127</v>
      </c>
      <c r="E12" s="18" t="str">
        <f>IF(AND(D12&lt;&gt;"Select producer type",ISBLANK(D12)=FALSE),"Yes","No")</f>
        <v>Yes</v>
      </c>
      <c r="F12" s="2"/>
      <c r="G12" s="36"/>
      <c r="H12" s="36"/>
    </row>
    <row r="13" spans="1:8" s="19" customFormat="1" ht="57" customHeight="1" x14ac:dyDescent="0.3">
      <c r="A13" s="40" t="s">
        <v>128</v>
      </c>
      <c r="B13" s="44" t="s">
        <v>129</v>
      </c>
      <c r="C13" s="42"/>
      <c r="D13" s="43"/>
      <c r="E13" s="18" t="str">
        <f>IF(AND(D12="Other",ISBLANK(D13)),"No","Yes")</f>
        <v>Yes</v>
      </c>
      <c r="F13" s="2"/>
      <c r="G13" s="36"/>
      <c r="H13" s="36"/>
    </row>
    <row r="14" spans="1:8" s="19" customFormat="1" ht="15.6" x14ac:dyDescent="0.3">
      <c r="A14" s="40" t="s">
        <v>130</v>
      </c>
      <c r="B14" s="45" t="s">
        <v>131</v>
      </c>
      <c r="C14" s="42"/>
      <c r="D14" s="43"/>
      <c r="E14" s="18" t="str">
        <f>IF(AND(OR(D$12="Producer association",D$12="Cooperative"),ISBLANK(D14)=TRUE),"No","Yes")</f>
        <v>Yes</v>
      </c>
      <c r="F14" s="2" t="str">
        <f>IF(ISBLANK(D14),"",D14)</f>
        <v/>
      </c>
      <c r="G14" s="36"/>
      <c r="H14" s="36"/>
    </row>
    <row r="15" spans="1:8" s="19" customFormat="1" ht="15.6" x14ac:dyDescent="0.3">
      <c r="A15" s="40" t="s">
        <v>132</v>
      </c>
      <c r="B15" s="44" t="s">
        <v>133</v>
      </c>
      <c r="C15" s="42"/>
      <c r="D15" s="43"/>
      <c r="E15" s="18" t="str">
        <f>IF(AND(OR(D$12="Producer association",D$12="Cooperative"),ISBLANK(D15)=TRUE),"No","Yes")</f>
        <v>Yes</v>
      </c>
      <c r="F15" s="2"/>
      <c r="G15" s="36"/>
      <c r="H15" s="36"/>
    </row>
    <row r="16" spans="1:8" s="19" customFormat="1" ht="30" customHeight="1" x14ac:dyDescent="0.3">
      <c r="A16" s="40" t="s">
        <v>134</v>
      </c>
      <c r="B16" s="44" t="s">
        <v>135</v>
      </c>
      <c r="C16" s="42"/>
      <c r="D16" s="43"/>
      <c r="E16" s="18" t="str">
        <f>IF(AND(OR(D$12="Producer association",D$12="Cooperative"),ISBLANK(D16)=TRUE),"No","Yes")</f>
        <v>Yes</v>
      </c>
      <c r="F16" s="2"/>
      <c r="G16" s="36"/>
      <c r="H16" s="36"/>
    </row>
    <row r="17" spans="1:6" s="19" customFormat="1" ht="30" customHeight="1" x14ac:dyDescent="0.3">
      <c r="A17" s="40" t="s">
        <v>136</v>
      </c>
      <c r="B17" s="44" t="s">
        <v>137</v>
      </c>
      <c r="C17" s="42"/>
      <c r="D17" s="43"/>
      <c r="E17" s="18" t="str">
        <f>IF(AND(OR(D$12="Producer association",D$12="Cooperative"),ISBLANK(D17)=TRUE,$D$16="From multiple members"),"No","Yes")</f>
        <v>Yes</v>
      </c>
      <c r="F17" s="2"/>
    </row>
    <row r="18" spans="1:6" s="19" customFormat="1" ht="30" customHeight="1" x14ac:dyDescent="0.3">
      <c r="A18" s="40" t="s">
        <v>138</v>
      </c>
      <c r="B18" s="44" t="s">
        <v>139</v>
      </c>
      <c r="C18" s="42"/>
      <c r="D18" s="43"/>
      <c r="E18" s="18" t="str">
        <f>IF(AND(OR(D$12="Producer association",D$12="Cooperative"),ISBLANK(D18)=TRUE,$D$16="From multiple members"),"No","Yes")</f>
        <v>Yes</v>
      </c>
      <c r="F18" s="2"/>
    </row>
    <row r="19" spans="1:6" s="19" customFormat="1" ht="30" customHeight="1" x14ac:dyDescent="0.3">
      <c r="A19" s="40" t="s">
        <v>140</v>
      </c>
      <c r="B19" s="44" t="s">
        <v>141</v>
      </c>
      <c r="C19" s="42"/>
      <c r="D19" s="43"/>
      <c r="E19" s="18" t="str">
        <f>IF(AND(OR(D$12="Producer association",D$12="Cooperative"),ISBLANK(D19)=TRUE,$D$16="From multiple members"),"No","Yes")</f>
        <v>Yes</v>
      </c>
      <c r="F19" s="2"/>
    </row>
    <row r="20" spans="1:6" s="19" customFormat="1" ht="30" customHeight="1" x14ac:dyDescent="0.3">
      <c r="A20" s="40" t="s">
        <v>142</v>
      </c>
      <c r="B20" s="44" t="s">
        <v>143</v>
      </c>
      <c r="C20" s="42"/>
      <c r="D20" s="43"/>
      <c r="E20" s="18" t="str">
        <f>IF(AND(OR(D$12="Producer association",D$12="Cooperative"),ISBLANK(D20)=TRUE,$D$16="From one member"),"No","Yes")</f>
        <v>Yes</v>
      </c>
      <c r="F20" s="2"/>
    </row>
    <row r="21" spans="1:6" s="19" customFormat="1" ht="30" customHeight="1" x14ac:dyDescent="0.3">
      <c r="A21" s="40" t="s">
        <v>144</v>
      </c>
      <c r="B21" s="44" t="s">
        <v>145</v>
      </c>
      <c r="C21" s="42"/>
      <c r="D21" s="43"/>
      <c r="E21" s="18" t="str">
        <f>IF(AND(OR(D$12="Producer association",D$12="Cooperative"),ISBLANK(D21)=TRUE,$D$16="From one member"),"No","Yes")</f>
        <v>Yes</v>
      </c>
      <c r="F21" s="2" t="str">
        <f>IF(AND(ISBLANK(D20)),F14,CONCATENATE(F14," - ",D20," ",D21))</f>
        <v/>
      </c>
    </row>
    <row r="22" spans="1:6" s="19" customFormat="1" ht="15.6" x14ac:dyDescent="0.3">
      <c r="A22" s="40" t="s">
        <v>146</v>
      </c>
      <c r="B22" s="44" t="s">
        <v>147</v>
      </c>
      <c r="C22" s="42"/>
      <c r="D22" s="43"/>
      <c r="E22" s="18" t="str">
        <f>IF(AND(OR(D$12="Research station",D$12="Private estate",D$12="Other"),ISBLANK(D22)=TRUE),"No","Yes")</f>
        <v>Yes</v>
      </c>
      <c r="F22" s="2" t="str">
        <f>IF(ISBLANK(D22),"",D22)</f>
        <v/>
      </c>
    </row>
    <row r="23" spans="1:6" s="19" customFormat="1" ht="30" customHeight="1" x14ac:dyDescent="0.3">
      <c r="A23" s="40" t="s">
        <v>148</v>
      </c>
      <c r="B23" s="44" t="s">
        <v>149</v>
      </c>
      <c r="C23" s="42"/>
      <c r="D23" s="43"/>
      <c r="E23" s="18" t="str">
        <f>IF(AND(OR(D$12="Research station",D$12="Private estate",D$12="Other"),ISBLANK(D23)=TRUE),"No","Yes")</f>
        <v>Yes</v>
      </c>
      <c r="F23" s="2"/>
    </row>
    <row r="24" spans="1:6" s="19" customFormat="1" ht="15.9" customHeight="1" x14ac:dyDescent="0.3">
      <c r="A24" s="40" t="s">
        <v>150</v>
      </c>
      <c r="B24" s="44" t="s">
        <v>151</v>
      </c>
      <c r="C24" s="42"/>
      <c r="D24" s="46"/>
      <c r="E24" s="18" t="str">
        <f>IF(AND(OR(D$12="Research station",D$12="Private estate",D$12="Other"),ISBLANK(D24)=TRUE),"No","Yes")</f>
        <v>Yes</v>
      </c>
      <c r="F24" s="2"/>
    </row>
    <row r="25" spans="1:6" s="19" customFormat="1" ht="15.6" x14ac:dyDescent="0.3">
      <c r="A25" s="40" t="s">
        <v>152</v>
      </c>
      <c r="B25" s="44" t="s">
        <v>153</v>
      </c>
      <c r="C25" s="42"/>
      <c r="D25" s="46"/>
      <c r="E25" s="18" t="str">
        <f>IF(AND(OR(D$12="Research station",D$12="Private estate",D$12="Other"),ISBLANK(D25)=TRUE),"No","Yes")</f>
        <v>Yes</v>
      </c>
      <c r="F25" s="2"/>
    </row>
    <row r="26" spans="1:6" s="19" customFormat="1" ht="15.6" x14ac:dyDescent="0.3">
      <c r="A26" s="40" t="s">
        <v>154</v>
      </c>
      <c r="B26" s="44" t="s">
        <v>155</v>
      </c>
      <c r="C26" s="42"/>
      <c r="D26" s="43"/>
      <c r="E26" s="18" t="str">
        <f>IF(AND(OR(D$12="Individual producer"),ISBLANK(D26)=TRUE),"No","Yes")</f>
        <v>Yes</v>
      </c>
      <c r="F26" s="2"/>
    </row>
    <row r="27" spans="1:6" s="19" customFormat="1" ht="15.6" x14ac:dyDescent="0.3">
      <c r="A27" s="40" t="s">
        <v>156</v>
      </c>
      <c r="B27" s="44" t="s">
        <v>157</v>
      </c>
      <c r="C27" s="42"/>
      <c r="D27" s="43"/>
      <c r="E27" s="18" t="str">
        <f>IF(AND(OR(D$12="Individual producer"),ISBLANK(D27)=TRUE),"No","Yes")</f>
        <v>Yes</v>
      </c>
      <c r="F27" s="2" t="str">
        <f>CONCATENATE(D26," ",D27)</f>
        <v xml:space="preserve"> </v>
      </c>
    </row>
    <row r="28" spans="1:6" s="19" customFormat="1" ht="15.6" x14ac:dyDescent="0.3">
      <c r="A28" s="40" t="s">
        <v>158</v>
      </c>
      <c r="B28" s="44" t="s">
        <v>159</v>
      </c>
      <c r="C28" s="47"/>
      <c r="D28" s="48" t="str">
        <f>IF(OR(D12="Producer association",D12="Cooperative"),F21,IF(OR(D12="Research station",D12="Private estate",D12="Other"),F22,F27))</f>
        <v xml:space="preserve"> </v>
      </c>
      <c r="E28" s="18"/>
      <c r="F28" s="2"/>
    </row>
    <row r="29" spans="1:6" s="19" customFormat="1" ht="32.25" customHeight="1" x14ac:dyDescent="0.3">
      <c r="A29" s="40"/>
      <c r="B29" s="49" t="s">
        <v>160</v>
      </c>
      <c r="C29" s="42"/>
      <c r="D29" s="50"/>
      <c r="E29" s="18"/>
      <c r="F29" s="2"/>
    </row>
    <row r="30" spans="1:6" s="19" customFormat="1" ht="15.6" x14ac:dyDescent="0.3">
      <c r="A30" s="40" t="s">
        <v>161</v>
      </c>
      <c r="B30" s="44" t="s">
        <v>162</v>
      </c>
      <c r="C30" s="42"/>
      <c r="D30" s="43"/>
      <c r="E30" s="18" t="str">
        <f>IF(ISBLANK(D30)=TRUE,"No","Yes")</f>
        <v>No</v>
      </c>
      <c r="F30" s="2"/>
    </row>
    <row r="31" spans="1:6" s="19" customFormat="1" ht="15.6" x14ac:dyDescent="0.3">
      <c r="A31" s="40" t="s">
        <v>163</v>
      </c>
      <c r="B31" s="44" t="s">
        <v>164</v>
      </c>
      <c r="C31" s="42"/>
      <c r="D31" s="43"/>
      <c r="E31" s="18" t="str">
        <f>IF(ISBLANK(D31)=TRUE,"No","Yes")</f>
        <v>No</v>
      </c>
      <c r="F31" s="2"/>
    </row>
    <row r="32" spans="1:6" s="19" customFormat="1" ht="15.6" x14ac:dyDescent="0.3">
      <c r="A32" s="40" t="s">
        <v>165</v>
      </c>
      <c r="B32" s="44" t="s">
        <v>166</v>
      </c>
      <c r="C32" s="42"/>
      <c r="D32" s="43"/>
      <c r="E32" s="18"/>
      <c r="F32" s="2"/>
    </row>
    <row r="33" spans="1:6" s="19" customFormat="1" ht="15.6" x14ac:dyDescent="0.3">
      <c r="A33" s="40" t="s">
        <v>167</v>
      </c>
      <c r="B33" s="44" t="s">
        <v>168</v>
      </c>
      <c r="C33" s="42"/>
      <c r="D33" s="43"/>
      <c r="E33" s="18"/>
      <c r="F33" s="2"/>
    </row>
    <row r="34" spans="1:6" s="19" customFormat="1" ht="15.6" x14ac:dyDescent="0.3">
      <c r="A34" s="40" t="s">
        <v>169</v>
      </c>
      <c r="B34" s="44" t="s">
        <v>170</v>
      </c>
      <c r="C34" s="42"/>
      <c r="D34" s="43"/>
      <c r="E34" s="18"/>
      <c r="F34" s="2"/>
    </row>
    <row r="35" spans="1:6" s="19" customFormat="1" ht="15.6" x14ac:dyDescent="0.3">
      <c r="A35" s="40" t="s">
        <v>171</v>
      </c>
      <c r="B35" s="44" t="s">
        <v>172</v>
      </c>
      <c r="C35" s="42"/>
      <c r="D35" s="43"/>
      <c r="E35" s="18"/>
      <c r="F35" s="2"/>
    </row>
    <row r="36" spans="1:6" s="19" customFormat="1" ht="16.2" x14ac:dyDescent="0.35">
      <c r="A36" s="155" t="s">
        <v>173</v>
      </c>
      <c r="B36" s="156"/>
      <c r="C36" s="156"/>
      <c r="D36" s="157"/>
      <c r="E36" s="18"/>
      <c r="F36" s="2"/>
    </row>
    <row r="37" spans="1:6" s="19" customFormat="1" ht="60" x14ac:dyDescent="0.3">
      <c r="A37" s="40" t="s">
        <v>174</v>
      </c>
      <c r="B37" s="44" t="s">
        <v>175</v>
      </c>
      <c r="C37" s="42"/>
      <c r="D37" s="43" t="s">
        <v>176</v>
      </c>
      <c r="E37" s="18" t="str">
        <f>IF(AND(D37&lt;&gt;"Select contact type",ISBLANK(D37)=FALSE),"Yes","No")</f>
        <v>No</v>
      </c>
      <c r="F37" s="2"/>
    </row>
    <row r="38" spans="1:6" s="19" customFormat="1" ht="15.6" x14ac:dyDescent="0.3">
      <c r="A38" s="40" t="s">
        <v>177</v>
      </c>
      <c r="B38" s="44" t="s">
        <v>178</v>
      </c>
      <c r="C38" s="42"/>
      <c r="D38" s="43"/>
      <c r="E38" s="18" t="str">
        <f>IF(AND(D37="Authorised representative of the producer",ISBLANK(D38)),"No","Yes")</f>
        <v>Yes</v>
      </c>
      <c r="F38" s="2"/>
    </row>
    <row r="39" spans="1:6" s="19" customFormat="1" ht="15.6" x14ac:dyDescent="0.3">
      <c r="A39" s="40" t="s">
        <v>179</v>
      </c>
      <c r="B39" s="51" t="s">
        <v>180</v>
      </c>
      <c r="C39" s="52"/>
      <c r="D39" s="43"/>
      <c r="E39" s="18" t="str">
        <f>IF(ISBLANK(D39)=TRUE,"No","Yes")</f>
        <v>No</v>
      </c>
      <c r="F39" s="2"/>
    </row>
    <row r="40" spans="1:6" s="19" customFormat="1" ht="15.6" x14ac:dyDescent="0.3">
      <c r="A40" s="40" t="s">
        <v>181</v>
      </c>
      <c r="B40" s="53" t="s">
        <v>182</v>
      </c>
      <c r="C40" s="52"/>
      <c r="D40" s="43"/>
      <c r="E40" s="18" t="str">
        <f>IF(ISBLANK(D40)=TRUE,"No","Yes")</f>
        <v>No</v>
      </c>
      <c r="F40" s="2"/>
    </row>
    <row r="41" spans="1:6" s="19" customFormat="1" ht="15.6" x14ac:dyDescent="0.3">
      <c r="A41" s="40" t="s">
        <v>183</v>
      </c>
      <c r="B41" s="44" t="s">
        <v>184</v>
      </c>
      <c r="C41" s="42"/>
      <c r="D41" s="43"/>
      <c r="E41" s="18" t="str">
        <f>IF(ISBLANK(D41)=TRUE,"No","Yes")</f>
        <v>No</v>
      </c>
      <c r="F41" s="2"/>
    </row>
    <row r="42" spans="1:6" s="19" customFormat="1" ht="15.6" x14ac:dyDescent="0.3">
      <c r="A42" s="40" t="s">
        <v>185</v>
      </c>
      <c r="B42" s="44" t="s">
        <v>186</v>
      </c>
      <c r="C42" s="42"/>
      <c r="D42" s="43"/>
      <c r="E42" s="18"/>
      <c r="F42" s="2"/>
    </row>
    <row r="43" spans="1:6" s="19" customFormat="1" ht="15.6" x14ac:dyDescent="0.3">
      <c r="A43" s="40" t="s">
        <v>187</v>
      </c>
      <c r="B43" s="44" t="s">
        <v>188</v>
      </c>
      <c r="C43" s="42"/>
      <c r="D43" s="43"/>
      <c r="E43" s="18"/>
      <c r="F43" s="2"/>
    </row>
    <row r="44" spans="1:6" s="19" customFormat="1" ht="15.6" x14ac:dyDescent="0.3">
      <c r="A44" s="40" t="s">
        <v>189</v>
      </c>
      <c r="B44" s="44" t="s">
        <v>190</v>
      </c>
      <c r="C44" s="54" t="str">
        <f>IF($D$6="Select an origin","",CONCATENATE("(+",VLOOKUP($D$6,Lists!$A$3:$B$79,2,TRUE),")"))</f>
        <v/>
      </c>
      <c r="D44" s="43"/>
      <c r="E44" s="18" t="str">
        <f>IF(ISBLANK(D44)=TRUE,"No","Yes")</f>
        <v>No</v>
      </c>
      <c r="F44" s="2"/>
    </row>
    <row r="45" spans="1:6" s="19" customFormat="1" ht="15.6" x14ac:dyDescent="0.3">
      <c r="A45" s="40" t="s">
        <v>191</v>
      </c>
      <c r="B45" s="44" t="s">
        <v>192</v>
      </c>
      <c r="C45" s="54" t="str">
        <f>IF($D$6="Select an origin","",CONCATENATE("(+",VLOOKUP($D$6,Lists!$A$3:$B$79,2,TRUE),")"))</f>
        <v/>
      </c>
      <c r="D45" s="43"/>
      <c r="E45" s="18"/>
      <c r="F45" s="2"/>
    </row>
    <row r="46" spans="1:6" s="19" customFormat="1" ht="15.6" x14ac:dyDescent="0.3">
      <c r="A46" s="40" t="s">
        <v>193</v>
      </c>
      <c r="B46" s="44" t="s">
        <v>194</v>
      </c>
      <c r="C46" s="54" t="str">
        <f>IF($D$6="Select an origin","",CONCATENATE("(+",VLOOKUP($D$6,Lists!$A$3:$B$79,2,TRUE),")"))</f>
        <v/>
      </c>
      <c r="D46" s="43"/>
      <c r="E46" s="18"/>
      <c r="F46" s="2"/>
    </row>
    <row r="47" spans="1:6" s="19" customFormat="1" ht="16.2" x14ac:dyDescent="0.35">
      <c r="A47" s="86" t="s">
        <v>195</v>
      </c>
      <c r="B47" s="87"/>
      <c r="C47" s="87"/>
      <c r="D47" s="87"/>
      <c r="E47" s="18"/>
      <c r="F47" s="2"/>
    </row>
    <row r="48" spans="1:6" s="19" customFormat="1" ht="15.6" x14ac:dyDescent="0.3">
      <c r="A48" s="40" t="s">
        <v>196</v>
      </c>
      <c r="B48" s="44" t="s">
        <v>197</v>
      </c>
      <c r="C48" s="42"/>
      <c r="D48" s="55"/>
      <c r="E48" s="18" t="str">
        <f>IF(ISBLANK(D48)=TRUE,"No","Yes")</f>
        <v>No</v>
      </c>
      <c r="F48" s="2"/>
    </row>
    <row r="49" spans="1:6" s="19" customFormat="1" ht="15.6" x14ac:dyDescent="0.3">
      <c r="A49" s="40" t="s">
        <v>198</v>
      </c>
      <c r="B49" s="44" t="s">
        <v>199</v>
      </c>
      <c r="C49" s="42"/>
      <c r="D49" s="43"/>
      <c r="E49" s="18" t="str">
        <f>IF(ISBLANK(D49)=TRUE,"No","Yes")</f>
        <v>No</v>
      </c>
      <c r="F49" s="2"/>
    </row>
    <row r="50" spans="1:6" s="19" customFormat="1" ht="16.2" x14ac:dyDescent="0.35">
      <c r="A50" s="40" t="s">
        <v>200</v>
      </c>
      <c r="B50" s="44" t="s">
        <v>201</v>
      </c>
      <c r="C50" s="42"/>
      <c r="D50" s="56"/>
      <c r="E50" s="18" t="str">
        <f>IF(ISBLANK(D50)=TRUE,"No","Yes")</f>
        <v>No</v>
      </c>
      <c r="F50" s="2"/>
    </row>
    <row r="51" spans="1:6" s="19" customFormat="1" ht="15.6" x14ac:dyDescent="0.3">
      <c r="A51" s="40" t="s">
        <v>202</v>
      </c>
      <c r="B51" s="44" t="s">
        <v>203</v>
      </c>
      <c r="C51" s="42"/>
      <c r="D51" s="43"/>
      <c r="E51" s="18" t="str">
        <f>IF(ISBLANK(D51)=TRUE,"No","Yes")</f>
        <v>No</v>
      </c>
      <c r="F51" s="2"/>
    </row>
    <row r="52" spans="1:6" s="19" customFormat="1" ht="15.6" x14ac:dyDescent="0.3">
      <c r="A52" s="40" t="s">
        <v>204</v>
      </c>
      <c r="B52" s="44" t="s">
        <v>205</v>
      </c>
      <c r="C52" s="42"/>
      <c r="D52" s="43"/>
      <c r="E52" s="18" t="str">
        <f>IF(ISBLANK(D52)=TRUE,"No","Yes")</f>
        <v>No</v>
      </c>
      <c r="F52" s="2"/>
    </row>
    <row r="53" spans="1:6" s="19" customFormat="1" ht="15.6" x14ac:dyDescent="0.3">
      <c r="A53" s="40" t="s">
        <v>206</v>
      </c>
      <c r="B53" s="44" t="s">
        <v>207</v>
      </c>
      <c r="C53" s="42"/>
      <c r="D53" s="43"/>
      <c r="E53" s="18"/>
      <c r="F53" s="2"/>
    </row>
    <row r="54" spans="1:6" s="19" customFormat="1" ht="15.6" x14ac:dyDescent="0.3">
      <c r="A54" s="40" t="s">
        <v>208</v>
      </c>
      <c r="B54" s="44" t="s">
        <v>209</v>
      </c>
      <c r="C54" s="42"/>
      <c r="D54" s="43"/>
      <c r="E54" s="18"/>
      <c r="F54" s="2"/>
    </row>
    <row r="55" spans="1:6" s="19" customFormat="1" ht="15.6" x14ac:dyDescent="0.3">
      <c r="A55" s="40" t="s">
        <v>210</v>
      </c>
      <c r="B55" s="44" t="s">
        <v>211</v>
      </c>
      <c r="C55" s="54" t="str">
        <f>IF($D$6="Select an origin","",CONCATENATE("(+",VLOOKUP($D$6,Lists!$A$3:$B$79,2,TRUE),")"))</f>
        <v/>
      </c>
      <c r="D55" s="43"/>
      <c r="E55" s="18" t="str">
        <f>IF(ISBLANK(D55)=TRUE,"No","Yes")</f>
        <v>No</v>
      </c>
      <c r="F55" s="2"/>
    </row>
    <row r="56" spans="1:6" s="19" customFormat="1" ht="15.6" x14ac:dyDescent="0.3">
      <c r="A56" s="40" t="s">
        <v>212</v>
      </c>
      <c r="B56" s="44" t="s">
        <v>213</v>
      </c>
      <c r="C56" s="54" t="str">
        <f>IF($D$6="Select an origin","",CONCATENATE("(+",VLOOKUP($D$6,Lists!$A$3:$B$79,2,TRUE),")"))</f>
        <v/>
      </c>
      <c r="D56" s="43"/>
      <c r="E56" s="18"/>
      <c r="F56" s="2"/>
    </row>
    <row r="57" spans="1:6" s="19" customFormat="1" ht="15.6" x14ac:dyDescent="0.3">
      <c r="A57" s="40" t="s">
        <v>214</v>
      </c>
      <c r="B57" s="44" t="s">
        <v>215</v>
      </c>
      <c r="C57" s="54" t="str">
        <f>IF($D$6="Select an origin","",CONCATENATE("(+",VLOOKUP($D$6,Lists!$A$3:$B$79,2,TRUE),")"))</f>
        <v/>
      </c>
      <c r="D57" s="43"/>
      <c r="E57" s="18"/>
      <c r="F57" s="2"/>
    </row>
    <row r="58" spans="1:6" s="19" customFormat="1" ht="15.6" x14ac:dyDescent="0.3">
      <c r="A58" s="40" t="s">
        <v>216</v>
      </c>
      <c r="B58" s="44" t="s">
        <v>217</v>
      </c>
      <c r="C58" s="42"/>
      <c r="D58" s="43"/>
      <c r="E58" s="18"/>
      <c r="F58" s="2"/>
    </row>
    <row r="59" spans="1:6" s="19" customFormat="1" ht="16.2" x14ac:dyDescent="0.35">
      <c r="A59" s="86" t="s">
        <v>218</v>
      </c>
      <c r="B59" s="87"/>
      <c r="C59" s="87"/>
      <c r="D59" s="87"/>
      <c r="E59" s="18"/>
      <c r="F59" s="2"/>
    </row>
    <row r="60" spans="1:6" s="19" customFormat="1" ht="15.6" x14ac:dyDescent="0.3">
      <c r="A60" s="40" t="s">
        <v>219</v>
      </c>
      <c r="B60" s="44" t="s">
        <v>220</v>
      </c>
      <c r="C60" s="42"/>
      <c r="D60" s="43"/>
      <c r="E60" s="18" t="str">
        <f t="shared" ref="E60:E65" si="0">IF(AND(OR($D$12="Individual producer",$D$16="From one member"),ISBLANK(D60)=TRUE),"No","Yes")</f>
        <v>Yes</v>
      </c>
      <c r="F60" s="2"/>
    </row>
    <row r="61" spans="1:6" s="19" customFormat="1" ht="15.6" x14ac:dyDescent="0.3">
      <c r="A61" s="40" t="s">
        <v>221</v>
      </c>
      <c r="B61" s="44" t="s">
        <v>222</v>
      </c>
      <c r="C61" s="42"/>
      <c r="D61" s="43"/>
      <c r="E61" s="18" t="str">
        <f t="shared" si="0"/>
        <v>Yes</v>
      </c>
      <c r="F61" s="2"/>
    </row>
    <row r="62" spans="1:6" s="19" customFormat="1" ht="15.6" x14ac:dyDescent="0.3">
      <c r="A62" s="40" t="s">
        <v>223</v>
      </c>
      <c r="B62" s="44" t="s">
        <v>224</v>
      </c>
      <c r="C62" s="42"/>
      <c r="D62" s="43"/>
      <c r="E62" s="18" t="str">
        <f t="shared" si="0"/>
        <v>Yes</v>
      </c>
      <c r="F62" s="2"/>
    </row>
    <row r="63" spans="1:6" s="19" customFormat="1" ht="15.6" x14ac:dyDescent="0.3">
      <c r="A63" s="40" t="s">
        <v>225</v>
      </c>
      <c r="B63" s="44" t="s">
        <v>226</v>
      </c>
      <c r="C63" s="42"/>
      <c r="D63" s="43"/>
      <c r="E63" s="18" t="str">
        <f t="shared" si="0"/>
        <v>Yes</v>
      </c>
      <c r="F63" s="2"/>
    </row>
    <row r="64" spans="1:6" s="19" customFormat="1" ht="15.6" x14ac:dyDescent="0.3">
      <c r="A64" s="40" t="s">
        <v>227</v>
      </c>
      <c r="B64" s="44" t="s">
        <v>228</v>
      </c>
      <c r="C64" s="42"/>
      <c r="D64" s="43"/>
      <c r="E64" s="18" t="str">
        <f t="shared" si="0"/>
        <v>Yes</v>
      </c>
      <c r="F64" s="2"/>
    </row>
    <row r="65" spans="1:6" s="19" customFormat="1" ht="30" customHeight="1" x14ac:dyDescent="0.3">
      <c r="A65" s="40" t="s">
        <v>229</v>
      </c>
      <c r="B65" s="44" t="s">
        <v>230</v>
      </c>
      <c r="C65" s="42"/>
      <c r="D65" s="43"/>
      <c r="E65" s="18" t="str">
        <f t="shared" si="0"/>
        <v>Yes</v>
      </c>
      <c r="F65" s="2"/>
    </row>
    <row r="66" spans="1:6" s="19" customFormat="1" ht="15.6" x14ac:dyDescent="0.3">
      <c r="A66" s="40" t="s">
        <v>231</v>
      </c>
      <c r="B66" s="44" t="s">
        <v>232</v>
      </c>
      <c r="C66" s="42"/>
      <c r="D66" s="43"/>
      <c r="E66" s="18" t="str">
        <f>IF(AND(OR($D$12="Individual producer",$D$16="From one member"),ISBLANK(D66)=TRUE,D65="Yes"),"No","Yes")</f>
        <v>Yes</v>
      </c>
      <c r="F66" s="2"/>
    </row>
    <row r="67" spans="1:6" s="19" customFormat="1" ht="15.6" x14ac:dyDescent="0.3">
      <c r="A67" s="40" t="s">
        <v>233</v>
      </c>
      <c r="B67" s="44" t="s">
        <v>234</v>
      </c>
      <c r="C67" s="42"/>
      <c r="D67" s="43"/>
      <c r="E67" s="18" t="str">
        <f>IF(AND(OR($D$12="Individual producer",$D$16="From one member"),ISBLANK(D67)=TRUE),"No","Yes")</f>
        <v>Yes</v>
      </c>
      <c r="F67" s="2"/>
    </row>
    <row r="68" spans="1:6" s="19" customFormat="1" ht="15.6" x14ac:dyDescent="0.3">
      <c r="A68" s="40" t="s">
        <v>235</v>
      </c>
      <c r="B68" s="44" t="s">
        <v>236</v>
      </c>
      <c r="C68" s="42"/>
      <c r="D68" s="57"/>
      <c r="E68" s="18" t="str">
        <f>IF(AND(OR($D$12="Individual producer",$D$16="From one member"),ISBLANK(D68)=TRUE,D67="Yes"),"No","Yes")</f>
        <v>Yes</v>
      </c>
      <c r="F68" s="2"/>
    </row>
    <row r="69" spans="1:6" s="19" customFormat="1" ht="15.6" x14ac:dyDescent="0.3">
      <c r="A69" s="40" t="s">
        <v>237</v>
      </c>
      <c r="B69" s="44" t="s">
        <v>238</v>
      </c>
      <c r="C69" s="42"/>
      <c r="D69" s="46"/>
      <c r="E69" s="18" t="str">
        <f>IF(AND(OR($D$12="Individual producer",$D$16="From one member"),ISBLANK(D69)=TRUE),"No","Yes")</f>
        <v>Yes</v>
      </c>
      <c r="F69" s="2"/>
    </row>
    <row r="70" spans="1:6" s="19" customFormat="1" ht="15.6" x14ac:dyDescent="0.3">
      <c r="A70" s="40" t="s">
        <v>239</v>
      </c>
      <c r="B70" s="44" t="s">
        <v>240</v>
      </c>
      <c r="C70" s="42"/>
      <c r="D70" s="43"/>
      <c r="E70" s="18" t="str">
        <f>IF(AND(OR($D$12="Individual producer",$D$16="From one member"),ISBLANK(D70)=TRUE),"No","Yes")</f>
        <v>Yes</v>
      </c>
      <c r="F70" s="2"/>
    </row>
    <row r="71" spans="1:6" s="19" customFormat="1" ht="15.6" x14ac:dyDescent="0.3">
      <c r="A71" s="40" t="s">
        <v>241</v>
      </c>
      <c r="B71" s="44" t="s">
        <v>242</v>
      </c>
      <c r="C71" s="42"/>
      <c r="D71" s="57"/>
      <c r="E71" s="18" t="str">
        <f>IF(AND(OR($D$12="Individual producer",$D$16="From one member"),ISBLANK(D71)=TRUE,D70="Yes"),"No","Yes")</f>
        <v>Yes</v>
      </c>
      <c r="F71" s="2"/>
    </row>
    <row r="72" spans="1:6" s="19" customFormat="1" ht="16.2" x14ac:dyDescent="0.35">
      <c r="A72" s="86" t="s">
        <v>243</v>
      </c>
      <c r="B72" s="87"/>
      <c r="C72" s="87"/>
      <c r="D72" s="87"/>
      <c r="E72" s="18"/>
      <c r="F72" s="2"/>
    </row>
    <row r="73" spans="1:6" s="19" customFormat="1" ht="30" customHeight="1" x14ac:dyDescent="0.3">
      <c r="A73" s="40" t="s">
        <v>244</v>
      </c>
      <c r="B73" s="51" t="s">
        <v>245</v>
      </c>
      <c r="C73" s="52"/>
      <c r="D73" s="43"/>
      <c r="E73" s="18" t="str">
        <f>IF(ISBLANK(D73)=TRUE,"No","Yes")</f>
        <v>No</v>
      </c>
      <c r="F73" s="2"/>
    </row>
    <row r="74" spans="1:6" s="19" customFormat="1" ht="15.6" x14ac:dyDescent="0.3">
      <c r="A74" s="40" t="s">
        <v>246</v>
      </c>
      <c r="B74" s="44" t="s">
        <v>247</v>
      </c>
      <c r="C74" s="52"/>
      <c r="D74" s="43"/>
      <c r="E74" s="18"/>
      <c r="F74" s="2"/>
    </row>
    <row r="75" spans="1:6" s="19" customFormat="1" ht="30" customHeight="1" x14ac:dyDescent="0.3">
      <c r="A75" s="40" t="s">
        <v>248</v>
      </c>
      <c r="B75" s="51" t="s">
        <v>249</v>
      </c>
      <c r="C75" s="52"/>
      <c r="D75" s="43"/>
      <c r="E75" s="18" t="str">
        <f>IF(ISBLANK(D75)=TRUE,"No","Yes")</f>
        <v>No</v>
      </c>
      <c r="F75" s="2"/>
    </row>
    <row r="76" spans="1:6" s="19" customFormat="1" ht="15.6" x14ac:dyDescent="0.3">
      <c r="A76" s="40" t="s">
        <v>250</v>
      </c>
      <c r="B76" s="51" t="s">
        <v>251</v>
      </c>
      <c r="C76" s="52"/>
      <c r="D76" s="43"/>
      <c r="E76" s="18" t="str">
        <f>IF(ISBLANK(D76)=TRUE,"No","Yes")</f>
        <v>No</v>
      </c>
      <c r="F76" s="2"/>
    </row>
    <row r="77" spans="1:6" s="19" customFormat="1" ht="30" customHeight="1" x14ac:dyDescent="0.3">
      <c r="A77" s="40" t="s">
        <v>252</v>
      </c>
      <c r="B77" s="44" t="s">
        <v>253</v>
      </c>
      <c r="C77" s="42"/>
      <c r="D77" s="43"/>
      <c r="E77" s="18" t="str">
        <f>IF(AND(D8="Commercial",ISBLANK(D77)=TRUE),"No","Yes")</f>
        <v>Yes</v>
      </c>
      <c r="F77" s="2"/>
    </row>
    <row r="78" spans="1:6" s="19" customFormat="1" ht="15.6" x14ac:dyDescent="0.3">
      <c r="A78" s="40" t="s">
        <v>254</v>
      </c>
      <c r="B78" s="51" t="s">
        <v>255</v>
      </c>
      <c r="C78" s="52"/>
      <c r="D78" s="43"/>
      <c r="E78" s="18" t="str">
        <f t="shared" ref="E78:E83" si="1">IF(ISBLANK(D78)=TRUE,"No","Yes")</f>
        <v>No</v>
      </c>
      <c r="F78" s="2"/>
    </row>
    <row r="79" spans="1:6" s="19" customFormat="1" ht="15.6" x14ac:dyDescent="0.3">
      <c r="A79" s="40" t="s">
        <v>256</v>
      </c>
      <c r="B79" s="51" t="s">
        <v>257</v>
      </c>
      <c r="C79" s="52"/>
      <c r="D79" s="43"/>
      <c r="E79" s="18" t="str">
        <f t="shared" si="1"/>
        <v>No</v>
      </c>
      <c r="F79" s="2"/>
    </row>
    <row r="80" spans="1:6" s="19" customFormat="1" ht="15.6" x14ac:dyDescent="0.3">
      <c r="A80" s="40" t="s">
        <v>258</v>
      </c>
      <c r="B80" s="51" t="s">
        <v>259</v>
      </c>
      <c r="C80" s="52"/>
      <c r="D80" s="43"/>
      <c r="E80" s="18" t="str">
        <f t="shared" si="1"/>
        <v>No</v>
      </c>
      <c r="F80" s="2"/>
    </row>
    <row r="81" spans="1:6" s="19" customFormat="1" ht="15.6" x14ac:dyDescent="0.3">
      <c r="A81" s="40" t="s">
        <v>260</v>
      </c>
      <c r="B81" s="51" t="s">
        <v>261</v>
      </c>
      <c r="C81" s="52"/>
      <c r="D81" s="43"/>
      <c r="E81" s="18" t="str">
        <f t="shared" si="1"/>
        <v>No</v>
      </c>
      <c r="F81" s="2"/>
    </row>
    <row r="82" spans="1:6" s="19" customFormat="1" ht="15.6" x14ac:dyDescent="0.3">
      <c r="A82" s="40" t="s">
        <v>262</v>
      </c>
      <c r="B82" s="51" t="s">
        <v>263</v>
      </c>
      <c r="C82" s="52"/>
      <c r="D82" s="43"/>
      <c r="E82" s="18" t="str">
        <f t="shared" si="1"/>
        <v>No</v>
      </c>
      <c r="F82" s="2"/>
    </row>
    <row r="83" spans="1:6" s="19" customFormat="1" ht="75" x14ac:dyDescent="0.3">
      <c r="A83" s="40" t="s">
        <v>264</v>
      </c>
      <c r="B83" s="51" t="s">
        <v>265</v>
      </c>
      <c r="C83" s="52"/>
      <c r="D83" s="43"/>
      <c r="E83" s="18" t="str">
        <f t="shared" si="1"/>
        <v>No</v>
      </c>
      <c r="F83" s="2"/>
    </row>
    <row r="84" spans="1:6" s="19" customFormat="1" ht="15.6" x14ac:dyDescent="0.3">
      <c r="A84" s="40" t="s">
        <v>266</v>
      </c>
      <c r="B84" s="44" t="s">
        <v>267</v>
      </c>
      <c r="C84" s="42"/>
      <c r="D84" s="43"/>
      <c r="E84" s="18" t="str">
        <f>IF(AND(D83="Other",ISBLANK(D84)),"No","Yes")</f>
        <v>Yes</v>
      </c>
      <c r="F84" s="2"/>
    </row>
    <row r="85" spans="1:6" s="19" customFormat="1" ht="120" x14ac:dyDescent="0.3">
      <c r="A85" s="40" t="s">
        <v>268</v>
      </c>
      <c r="B85" s="44" t="s">
        <v>269</v>
      </c>
      <c r="C85" s="42"/>
      <c r="D85" s="43"/>
      <c r="E85" s="18" t="str">
        <f>IF(ISBLANK(D85)=TRUE,"No","Yes")</f>
        <v>No</v>
      </c>
      <c r="F85" s="2"/>
    </row>
    <row r="86" spans="1:6" s="19" customFormat="1" ht="15.6" x14ac:dyDescent="0.3">
      <c r="A86" s="40" t="s">
        <v>270</v>
      </c>
      <c r="B86" s="44" t="s">
        <v>267</v>
      </c>
      <c r="C86" s="42"/>
      <c r="D86" s="43"/>
      <c r="E86" s="18" t="str">
        <f>IF(AND(D85="Other",ISBLANK(D86)),"No","Yes")</f>
        <v>Yes</v>
      </c>
      <c r="F86" s="2"/>
    </row>
    <row r="87" spans="1:6" s="19" customFormat="1" ht="15.6" x14ac:dyDescent="0.3">
      <c r="A87" s="40" t="s">
        <v>271</v>
      </c>
      <c r="B87" s="44" t="s">
        <v>272</v>
      </c>
      <c r="C87" s="42"/>
      <c r="D87" s="43"/>
      <c r="E87" s="18" t="str">
        <f>IF(ISBLANK(D87)=TRUE,"No","Yes")</f>
        <v>No</v>
      </c>
      <c r="F87" s="2"/>
    </row>
    <row r="88" spans="1:6" s="19" customFormat="1" ht="15.6" x14ac:dyDescent="0.3">
      <c r="A88" s="40" t="s">
        <v>273</v>
      </c>
      <c r="B88" s="44" t="s">
        <v>274</v>
      </c>
      <c r="C88" s="42"/>
      <c r="D88" s="57"/>
      <c r="E88" s="18" t="str">
        <f>IF(AND(D87="Yes",ISBLANK(D88)),"No","Yes")</f>
        <v>Yes</v>
      </c>
      <c r="F88" s="2"/>
    </row>
    <row r="89" spans="1:6" s="19" customFormat="1" ht="15.6" x14ac:dyDescent="0.3">
      <c r="A89" s="40" t="s">
        <v>275</v>
      </c>
      <c r="B89" s="44" t="s">
        <v>276</v>
      </c>
      <c r="C89" s="42"/>
      <c r="D89" s="43"/>
      <c r="E89" s="18" t="str">
        <f>IF(ISBLANK(D89)=TRUE,"No","Yes")</f>
        <v>No</v>
      </c>
      <c r="F89" s="2"/>
    </row>
    <row r="90" spans="1:6" s="19" customFormat="1" ht="15.6" x14ac:dyDescent="0.3">
      <c r="A90" s="40" t="s">
        <v>277</v>
      </c>
      <c r="B90" s="44" t="s">
        <v>278</v>
      </c>
      <c r="C90" s="42"/>
      <c r="D90" s="57"/>
      <c r="E90" s="18" t="str">
        <f>IF(AND(D89="Yes",ISBLANK(D90)),"No","Yes")</f>
        <v>Yes</v>
      </c>
      <c r="F90" s="2"/>
    </row>
    <row r="91" spans="1:6" s="19" customFormat="1" ht="15.6" x14ac:dyDescent="0.3">
      <c r="A91" s="40" t="s">
        <v>279</v>
      </c>
      <c r="B91" s="44" t="s">
        <v>280</v>
      </c>
      <c r="C91" s="42"/>
      <c r="D91" s="43"/>
      <c r="E91" s="18" t="str">
        <f>IF(ISBLANK(D91)=TRUE,"No","Yes")</f>
        <v>No</v>
      </c>
      <c r="F91" s="2"/>
    </row>
    <row r="92" spans="1:6" s="19" customFormat="1" ht="15.6" x14ac:dyDescent="0.3">
      <c r="A92" s="40" t="s">
        <v>281</v>
      </c>
      <c r="B92" s="44" t="s">
        <v>282</v>
      </c>
      <c r="C92" s="42"/>
      <c r="D92" s="57"/>
      <c r="E92" s="18" t="str">
        <f>IF(AND(D91="Yes",ISBLANK(D92)),"No","Yes")</f>
        <v>Yes</v>
      </c>
      <c r="F92" s="2"/>
    </row>
    <row r="93" spans="1:6" s="19" customFormat="1" ht="16.2" x14ac:dyDescent="0.35">
      <c r="A93" s="86" t="s">
        <v>283</v>
      </c>
      <c r="B93" s="87"/>
      <c r="C93" s="87"/>
      <c r="D93" s="87"/>
      <c r="E93" s="18"/>
      <c r="F93" s="2"/>
    </row>
    <row r="94" spans="1:6" s="19" customFormat="1" ht="15.6" x14ac:dyDescent="0.3">
      <c r="A94" s="40" t="s">
        <v>284</v>
      </c>
      <c r="B94" s="41" t="s">
        <v>285</v>
      </c>
      <c r="C94" s="42"/>
      <c r="D94" s="43"/>
      <c r="E94" s="18"/>
      <c r="F94" s="2"/>
    </row>
    <row r="95" spans="1:6" s="19" customFormat="1" ht="90" x14ac:dyDescent="0.3">
      <c r="A95" s="40" t="s">
        <v>286</v>
      </c>
      <c r="B95" s="44" t="s">
        <v>287</v>
      </c>
      <c r="C95" s="42"/>
      <c r="D95" s="43"/>
      <c r="E95" s="18" t="str">
        <f>IF(ISBLANK(D95)=TRUE,"No","Yes")</f>
        <v>No</v>
      </c>
      <c r="F95" s="2"/>
    </row>
    <row r="96" spans="1:6" s="19" customFormat="1" ht="15.6" x14ac:dyDescent="0.3">
      <c r="A96" s="40" t="s">
        <v>288</v>
      </c>
      <c r="B96" s="44" t="s">
        <v>289</v>
      </c>
      <c r="C96" s="42"/>
      <c r="D96" s="43"/>
      <c r="E96" s="18" t="str">
        <f>IF(AND(D95="Other",ISBLANK(D96)),"No","Yes")</f>
        <v>Yes</v>
      </c>
      <c r="F96" s="2"/>
    </row>
    <row r="97" spans="1:6" s="19" customFormat="1" ht="15.6" x14ac:dyDescent="0.3">
      <c r="A97" s="40" t="s">
        <v>290</v>
      </c>
      <c r="B97" s="44" t="s">
        <v>291</v>
      </c>
      <c r="C97" s="42"/>
      <c r="D97" s="43"/>
      <c r="E97" s="18"/>
      <c r="F97" s="2"/>
    </row>
    <row r="98" spans="1:6" s="19" customFormat="1" ht="15.6" x14ac:dyDescent="0.3">
      <c r="A98" s="40" t="s">
        <v>292</v>
      </c>
      <c r="B98" s="44" t="s">
        <v>293</v>
      </c>
      <c r="C98" s="42"/>
      <c r="D98" s="43"/>
      <c r="E98" s="18" t="str">
        <f>IF(AND(D$8="Experimental",ISBLANK(D98)),"No","Yes")</f>
        <v>Yes</v>
      </c>
      <c r="F98" s="2"/>
    </row>
    <row r="99" spans="1:6" s="19" customFormat="1" ht="60" x14ac:dyDescent="0.3">
      <c r="A99" s="40" t="s">
        <v>294</v>
      </c>
      <c r="B99" s="51" t="s">
        <v>295</v>
      </c>
      <c r="C99" s="52"/>
      <c r="D99" s="43"/>
      <c r="E99" s="18" t="str">
        <f>IF(ISBLANK(D99)=TRUE,"No","Yes")</f>
        <v>No</v>
      </c>
      <c r="F99" s="2"/>
    </row>
    <row r="100" spans="1:6" s="19" customFormat="1" ht="15.6" x14ac:dyDescent="0.3">
      <c r="A100" s="40" t="s">
        <v>296</v>
      </c>
      <c r="B100" s="44" t="s">
        <v>297</v>
      </c>
      <c r="C100" s="42"/>
      <c r="D100" s="43"/>
      <c r="E100" s="18" t="str">
        <f>IF(AND(D99="Other",ISBLANK(D100)),"No","Yes")</f>
        <v>Yes</v>
      </c>
      <c r="F100" s="2"/>
    </row>
    <row r="101" spans="1:6" s="19" customFormat="1" ht="15.6" x14ac:dyDescent="0.3">
      <c r="A101" s="40" t="s">
        <v>298</v>
      </c>
      <c r="B101" s="44" t="s">
        <v>299</v>
      </c>
      <c r="C101" s="42"/>
      <c r="D101" s="43"/>
      <c r="E101" s="18"/>
      <c r="F101" s="2"/>
    </row>
    <row r="102" spans="1:6" s="19" customFormat="1" ht="75" customHeight="1" x14ac:dyDescent="0.3">
      <c r="A102" s="40" t="s">
        <v>300</v>
      </c>
      <c r="B102" s="44" t="s">
        <v>301</v>
      </c>
      <c r="C102" s="42"/>
      <c r="D102" s="43"/>
      <c r="E102" s="18" t="str">
        <f>IF(AND(D$99="Graft",ISBLANK(D102)),"No","Yes")</f>
        <v>Yes</v>
      </c>
      <c r="F102" s="2"/>
    </row>
    <row r="103" spans="1:6" s="19" customFormat="1" ht="15.6" x14ac:dyDescent="0.3">
      <c r="A103" s="40" t="s">
        <v>302</v>
      </c>
      <c r="B103" s="44" t="s">
        <v>303</v>
      </c>
      <c r="C103" s="42"/>
      <c r="D103" s="43"/>
      <c r="E103" s="18" t="str">
        <f>IF(AND(D102="Other",ISBLANK(D103)),"No","Yes")</f>
        <v>Yes</v>
      </c>
      <c r="F103" s="2"/>
    </row>
    <row r="104" spans="1:6" s="19" customFormat="1" ht="16.2" x14ac:dyDescent="0.35">
      <c r="A104" s="86" t="s">
        <v>304</v>
      </c>
      <c r="B104" s="87"/>
      <c r="C104" s="87"/>
      <c r="D104" s="87"/>
      <c r="E104" s="18"/>
      <c r="F104" s="2"/>
    </row>
    <row r="105" spans="1:6" s="19" customFormat="1" ht="15.6" x14ac:dyDescent="0.3">
      <c r="A105" s="40" t="s">
        <v>305</v>
      </c>
      <c r="B105" s="44" t="s">
        <v>306</v>
      </c>
      <c r="C105" s="42"/>
      <c r="D105" s="55"/>
      <c r="E105" s="18" t="str">
        <f>IF(ISBLANK(D105)=TRUE,"No","Yes")</f>
        <v>No</v>
      </c>
      <c r="F105" s="2"/>
    </row>
    <row r="106" spans="1:6" s="19" customFormat="1" ht="75" x14ac:dyDescent="0.3">
      <c r="A106" s="40" t="s">
        <v>307</v>
      </c>
      <c r="B106" s="51" t="s">
        <v>308</v>
      </c>
      <c r="C106" s="42"/>
      <c r="D106" s="43"/>
      <c r="E106" s="18" t="str">
        <f>IF(ISBLANK(D106)=TRUE,"No","Yes")</f>
        <v>No</v>
      </c>
      <c r="F106" s="2"/>
    </row>
    <row r="107" spans="1:6" s="19" customFormat="1" ht="15.6" x14ac:dyDescent="0.3">
      <c r="A107" s="40" t="s">
        <v>309</v>
      </c>
      <c r="B107" s="44" t="s">
        <v>267</v>
      </c>
      <c r="C107" s="42"/>
      <c r="D107" s="43"/>
      <c r="E107" s="18" t="str">
        <f>IF(AND(D106="Other",ISBLANK(D107)),"No","Yes")</f>
        <v>Yes</v>
      </c>
      <c r="F107" s="2"/>
    </row>
    <row r="108" spans="1:6" s="19" customFormat="1" ht="15.6" x14ac:dyDescent="0.3">
      <c r="A108" s="40" t="s">
        <v>310</v>
      </c>
      <c r="B108" s="44" t="s">
        <v>311</v>
      </c>
      <c r="C108" s="42"/>
      <c r="D108" s="43"/>
      <c r="E108" s="18" t="str">
        <f>IF(ISBLANK(D108)=TRUE,"No","Yes")</f>
        <v>No</v>
      </c>
      <c r="F108" s="2"/>
    </row>
    <row r="109" spans="1:6" s="19" customFormat="1" ht="15.6" x14ac:dyDescent="0.3">
      <c r="A109" s="40" t="s">
        <v>312</v>
      </c>
      <c r="B109" s="44" t="s">
        <v>313</v>
      </c>
      <c r="C109" s="42"/>
      <c r="D109" s="43"/>
      <c r="E109" s="18" t="str">
        <f>IF(ISBLANK(D109)=TRUE,"No","Yes")</f>
        <v>No</v>
      </c>
      <c r="F109" s="2"/>
    </row>
    <row r="110" spans="1:6" s="19" customFormat="1" ht="15.6" x14ac:dyDescent="0.3">
      <c r="A110" s="40" t="s">
        <v>314</v>
      </c>
      <c r="B110" s="44" t="s">
        <v>315</v>
      </c>
      <c r="C110" s="42"/>
      <c r="D110" s="43"/>
      <c r="E110" s="18" t="str">
        <f>IF(ISBLANK(D110)=TRUE,"No","Yes")</f>
        <v>No</v>
      </c>
      <c r="F110" s="2"/>
    </row>
    <row r="111" spans="1:6" s="19" customFormat="1" ht="15.6" x14ac:dyDescent="0.3">
      <c r="A111" s="40" t="s">
        <v>316</v>
      </c>
      <c r="B111" s="44" t="s">
        <v>317</v>
      </c>
      <c r="C111" s="42"/>
      <c r="D111" s="43"/>
      <c r="E111" s="18" t="str">
        <f>IF(ISBLANK(D111)=TRUE,"No","Yes")</f>
        <v>No</v>
      </c>
      <c r="F111" s="2"/>
    </row>
    <row r="112" spans="1:6" s="19" customFormat="1" ht="75" x14ac:dyDescent="0.3">
      <c r="A112" s="40" t="s">
        <v>318</v>
      </c>
      <c r="B112" s="44" t="s">
        <v>319</v>
      </c>
      <c r="C112" s="42"/>
      <c r="D112" s="43"/>
      <c r="E112" s="18" t="str">
        <f>IF(ISBLANK(D112)=TRUE,"No","Yes")</f>
        <v>No</v>
      </c>
      <c r="F112" s="2"/>
    </row>
    <row r="113" spans="1:6" s="19" customFormat="1" ht="15.6" x14ac:dyDescent="0.3">
      <c r="A113" s="40" t="s">
        <v>320</v>
      </c>
      <c r="B113" s="44" t="s">
        <v>267</v>
      </c>
      <c r="C113" s="42"/>
      <c r="D113" s="43"/>
      <c r="E113" s="18" t="str">
        <f>IF(AND(D112="Other",ISBLANK(D113)),"No","Yes")</f>
        <v>Yes</v>
      </c>
      <c r="F113" s="2"/>
    </row>
    <row r="114" spans="1:6" s="19" customFormat="1" ht="15.6" x14ac:dyDescent="0.3">
      <c r="A114" s="40" t="s">
        <v>321</v>
      </c>
      <c r="B114" s="44" t="s">
        <v>322</v>
      </c>
      <c r="C114" s="42"/>
      <c r="D114" s="43"/>
      <c r="E114" s="18"/>
      <c r="F114" s="2"/>
    </row>
    <row r="115" spans="1:6" s="19" customFormat="1" ht="15.6" x14ac:dyDescent="0.3">
      <c r="A115" s="40" t="s">
        <v>323</v>
      </c>
      <c r="B115" s="44" t="s">
        <v>324</v>
      </c>
      <c r="C115" s="42"/>
      <c r="D115" s="43"/>
      <c r="E115" s="18" t="str">
        <f>IF(ISBLANK(D115)=TRUE,"No","Yes")</f>
        <v>No</v>
      </c>
      <c r="F115" s="2"/>
    </row>
    <row r="116" spans="1:6" s="19" customFormat="1" ht="15.6" x14ac:dyDescent="0.3">
      <c r="A116" s="40" t="s">
        <v>325</v>
      </c>
      <c r="B116" s="44" t="s">
        <v>326</v>
      </c>
      <c r="C116" s="42"/>
      <c r="D116" s="43"/>
      <c r="E116" s="18" t="str">
        <f>IF(ISBLANK(D116)=TRUE,"No","Yes")</f>
        <v>No</v>
      </c>
      <c r="F116" s="2"/>
    </row>
    <row r="117" spans="1:6" s="19" customFormat="1" ht="15.6" x14ac:dyDescent="0.3">
      <c r="A117" s="40" t="s">
        <v>327</v>
      </c>
      <c r="B117" s="44" t="s">
        <v>328</v>
      </c>
      <c r="C117" s="42"/>
      <c r="D117" s="43"/>
      <c r="E117" s="18" t="str">
        <f>IF(ISBLANK(D117)=TRUE,"No","Yes")</f>
        <v>No</v>
      </c>
      <c r="F117" s="2"/>
    </row>
    <row r="118" spans="1:6" s="19" customFormat="1" ht="30" x14ac:dyDescent="0.3">
      <c r="A118" s="40"/>
      <c r="B118" s="49" t="s">
        <v>329</v>
      </c>
      <c r="C118" s="58"/>
      <c r="D118" s="43"/>
      <c r="E118" s="18"/>
      <c r="F118" s="2"/>
    </row>
    <row r="119" spans="1:6" s="19" customFormat="1" ht="30" customHeight="1" x14ac:dyDescent="0.3">
      <c r="A119" s="40" t="s">
        <v>330</v>
      </c>
      <c r="B119" s="44" t="s">
        <v>331</v>
      </c>
      <c r="C119" s="42"/>
      <c r="D119" s="43"/>
      <c r="E119" s="18"/>
      <c r="F119" s="2"/>
    </row>
    <row r="120" spans="1:6" s="19" customFormat="1" ht="15.9" customHeight="1" x14ac:dyDescent="0.3">
      <c r="A120" s="40" t="s">
        <v>332</v>
      </c>
      <c r="B120" s="44" t="s">
        <v>333</v>
      </c>
      <c r="C120" s="42"/>
      <c r="D120" s="43"/>
      <c r="E120" s="18"/>
      <c r="F120" s="2"/>
    </row>
    <row r="121" spans="1:6" s="19" customFormat="1" ht="30" x14ac:dyDescent="0.3">
      <c r="A121" s="40" t="s">
        <v>334</v>
      </c>
      <c r="B121" s="44" t="s">
        <v>335</v>
      </c>
      <c r="C121" s="42"/>
      <c r="D121" s="43"/>
      <c r="E121" s="18" t="str">
        <f>IF(ISBLANK(D121)=TRUE,"No","Yes")</f>
        <v>No</v>
      </c>
      <c r="F121" s="2"/>
    </row>
    <row r="122" spans="1:6" s="19" customFormat="1" ht="15.6" x14ac:dyDescent="0.3">
      <c r="A122" s="40" t="s">
        <v>336</v>
      </c>
      <c r="B122" s="44" t="s">
        <v>337</v>
      </c>
      <c r="C122" s="42"/>
      <c r="D122" s="57"/>
      <c r="E122" s="18" t="str">
        <f>IF(AND(D121="No",ISBLANK(D122)),"No","Yes")</f>
        <v>Yes</v>
      </c>
      <c r="F122" s="2"/>
    </row>
    <row r="123" spans="1:6" s="19" customFormat="1" ht="16.2" x14ac:dyDescent="0.35">
      <c r="A123" s="86" t="s">
        <v>338</v>
      </c>
      <c r="B123" s="87"/>
      <c r="C123" s="87"/>
      <c r="D123" s="87"/>
      <c r="E123" s="18"/>
      <c r="F123" s="2"/>
    </row>
    <row r="124" spans="1:6" s="19" customFormat="1" ht="15.6" x14ac:dyDescent="0.3">
      <c r="A124" s="40" t="s">
        <v>339</v>
      </c>
      <c r="B124" s="44" t="s">
        <v>340</v>
      </c>
      <c r="C124" s="42"/>
      <c r="D124" s="55"/>
      <c r="E124" s="18" t="str">
        <f>IF(ISBLANK(D124)=TRUE,"No","Yes")</f>
        <v>No</v>
      </c>
      <c r="F124" s="2"/>
    </row>
    <row r="125" spans="1:6" s="19" customFormat="1" ht="75" x14ac:dyDescent="0.3">
      <c r="A125" s="40" t="s">
        <v>341</v>
      </c>
      <c r="B125" s="51" t="s">
        <v>342</v>
      </c>
      <c r="C125" s="52"/>
      <c r="D125" s="43"/>
      <c r="E125" s="18" t="str">
        <f>IF(ISBLANK(D125)=TRUE,"No","Yes")</f>
        <v>No</v>
      </c>
      <c r="F125" s="2"/>
    </row>
    <row r="126" spans="1:6" s="19" customFormat="1" ht="15.6" x14ac:dyDescent="0.3">
      <c r="A126" s="59" t="s">
        <v>343</v>
      </c>
      <c r="B126" s="60" t="s">
        <v>267</v>
      </c>
      <c r="C126" s="61"/>
      <c r="D126" s="62"/>
      <c r="E126" s="18" t="str">
        <f>IF(AND(D125="Other",ISBLANK(D126)),"No","Yes")</f>
        <v>Yes</v>
      </c>
      <c r="F126" s="2"/>
    </row>
    <row r="127" spans="1:6" s="19" customFormat="1" ht="45" customHeight="1" x14ac:dyDescent="0.3">
      <c r="A127" s="63" t="s">
        <v>344</v>
      </c>
      <c r="B127" s="160" t="s">
        <v>345</v>
      </c>
      <c r="C127" s="161"/>
      <c r="D127" s="162"/>
      <c r="E127" s="146" t="str">
        <f>IF(AND(D$128&lt;&gt;"Yes",D$129&lt;&gt;"Yes",D$130&lt;&gt;"Yes"),"No","Yes")</f>
        <v>No</v>
      </c>
      <c r="F127" s="2"/>
    </row>
    <row r="128" spans="1:6" s="19" customFormat="1" ht="20.100000000000001" customHeight="1" x14ac:dyDescent="0.3">
      <c r="A128" s="64"/>
      <c r="B128" s="65" t="s">
        <v>346</v>
      </c>
      <c r="C128" s="66"/>
      <c r="D128" s="67"/>
      <c r="E128" s="147"/>
      <c r="F128" s="2"/>
    </row>
    <row r="129" spans="1:6" s="19" customFormat="1" ht="20.100000000000001" customHeight="1" x14ac:dyDescent="0.3">
      <c r="A129" s="64"/>
      <c r="B129" s="65" t="s">
        <v>347</v>
      </c>
      <c r="C129" s="66"/>
      <c r="D129" s="67"/>
      <c r="E129" s="147"/>
      <c r="F129" s="2"/>
    </row>
    <row r="130" spans="1:6" s="19" customFormat="1" ht="20.100000000000001" customHeight="1" x14ac:dyDescent="0.3">
      <c r="A130" s="68"/>
      <c r="B130" s="69" t="s">
        <v>348</v>
      </c>
      <c r="C130" s="70"/>
      <c r="D130" s="71"/>
      <c r="E130" s="147"/>
      <c r="F130" s="2">
        <f>COUNTIF(D128:D130,"Yes")</f>
        <v>0</v>
      </c>
    </row>
    <row r="131" spans="1:6" s="19" customFormat="1" ht="15.6" x14ac:dyDescent="0.3">
      <c r="A131" s="40" t="s">
        <v>349</v>
      </c>
      <c r="B131" s="82" t="s">
        <v>350</v>
      </c>
      <c r="C131" s="83"/>
      <c r="D131" s="84"/>
      <c r="E131" s="18" t="str">
        <f>IF(AND(F130&gt;1,ISBLANK(D131)),"No","Yes")</f>
        <v>Yes</v>
      </c>
      <c r="F131" s="2"/>
    </row>
    <row r="132" spans="1:6" s="19" customFormat="1" ht="15.6" x14ac:dyDescent="0.3">
      <c r="A132" s="40" t="s">
        <v>351</v>
      </c>
      <c r="B132" s="53" t="s">
        <v>352</v>
      </c>
      <c r="C132" s="72"/>
      <c r="D132" s="73"/>
      <c r="E132" s="18" t="str">
        <f>IF(AND(D$128="Yes",ISBLANK(D132)),"No","Yes")</f>
        <v>Yes</v>
      </c>
      <c r="F132" s="2"/>
    </row>
    <row r="133" spans="1:6" s="19" customFormat="1" ht="105" customHeight="1" x14ac:dyDescent="0.3">
      <c r="A133" s="40" t="s">
        <v>353</v>
      </c>
      <c r="B133" s="53" t="s">
        <v>354</v>
      </c>
      <c r="C133" s="72"/>
      <c r="D133" s="73"/>
      <c r="E133" s="18" t="str">
        <f>IF(AND(D$128="Yes",ISBLANK(D133)),"No","Yes")</f>
        <v>Yes</v>
      </c>
      <c r="F133" s="2"/>
    </row>
    <row r="134" spans="1:6" s="19" customFormat="1" ht="15.6" x14ac:dyDescent="0.3">
      <c r="A134" s="40" t="s">
        <v>355</v>
      </c>
      <c r="B134" s="53" t="s">
        <v>356</v>
      </c>
      <c r="C134" s="72"/>
      <c r="D134" s="73"/>
      <c r="E134" s="18" t="str">
        <f>IF(AND(D133="Other",ISBLANK(D134)),"No","Yes")</f>
        <v>Yes</v>
      </c>
      <c r="F134" s="2"/>
    </row>
    <row r="135" spans="1:6" s="19" customFormat="1" ht="15.6" x14ac:dyDescent="0.3">
      <c r="A135" s="40" t="s">
        <v>357</v>
      </c>
      <c r="B135" s="53" t="s">
        <v>358</v>
      </c>
      <c r="C135" s="72"/>
      <c r="D135" s="73"/>
      <c r="E135" s="18" t="str">
        <f>IF(AND(D$128="Yes",ISBLANK(D135)),"No","Yes")</f>
        <v>Yes</v>
      </c>
      <c r="F135" s="2"/>
    </row>
    <row r="136" spans="1:6" s="19" customFormat="1" ht="15.6" x14ac:dyDescent="0.3">
      <c r="A136" s="74" t="s">
        <v>359</v>
      </c>
      <c r="B136" s="53" t="s">
        <v>360</v>
      </c>
      <c r="C136" s="72"/>
      <c r="D136" s="73"/>
      <c r="E136" s="18" t="str">
        <f>IF(AND(D$129="Yes",ISBLANK(D136)),"No","Yes")</f>
        <v>Yes</v>
      </c>
      <c r="F136" s="2"/>
    </row>
    <row r="137" spans="1:6" s="19" customFormat="1" ht="90" customHeight="1" x14ac:dyDescent="0.3">
      <c r="A137" s="74" t="s">
        <v>361</v>
      </c>
      <c r="B137" s="53" t="s">
        <v>362</v>
      </c>
      <c r="C137" s="72"/>
      <c r="D137" s="73"/>
      <c r="E137" s="18" t="str">
        <f>IF(AND(D$129="Yes",ISBLANK(D137)),"No","Yes")</f>
        <v>Yes</v>
      </c>
      <c r="F137" s="2"/>
    </row>
    <row r="138" spans="1:6" s="19" customFormat="1" ht="15.6" x14ac:dyDescent="0.3">
      <c r="A138" s="40" t="s">
        <v>363</v>
      </c>
      <c r="B138" s="53" t="s">
        <v>364</v>
      </c>
      <c r="C138" s="72"/>
      <c r="D138" s="73"/>
      <c r="E138" s="18" t="str">
        <f>IF(AND(D137="Other",ISBLANK(D138)),"No","Yes")</f>
        <v>Yes</v>
      </c>
      <c r="F138" s="2"/>
    </row>
    <row r="139" spans="1:6" s="19" customFormat="1" ht="15.6" x14ac:dyDescent="0.3">
      <c r="A139" s="40" t="s">
        <v>365</v>
      </c>
      <c r="B139" s="53" t="s">
        <v>366</v>
      </c>
      <c r="C139" s="72"/>
      <c r="D139" s="73"/>
      <c r="E139" s="18" t="str">
        <f>IF(AND(D$129="Yes",ISBLANK(D139)),"No","Yes")</f>
        <v>Yes</v>
      </c>
      <c r="F139" s="2"/>
    </row>
    <row r="140" spans="1:6" s="19" customFormat="1" ht="15.6" x14ac:dyDescent="0.3">
      <c r="A140" s="40" t="s">
        <v>367</v>
      </c>
      <c r="B140" s="53" t="s">
        <v>368</v>
      </c>
      <c r="C140" s="72"/>
      <c r="D140" s="73"/>
      <c r="E140" s="18" t="str">
        <f>IF(AND(D$129="Yes",ISBLANK(D140)),"No","Yes")</f>
        <v>Yes</v>
      </c>
      <c r="F140" s="2"/>
    </row>
    <row r="141" spans="1:6" ht="15.6" x14ac:dyDescent="0.3">
      <c r="A141" s="74" t="s">
        <v>369</v>
      </c>
      <c r="B141" s="53" t="s">
        <v>370</v>
      </c>
      <c r="C141" s="72"/>
      <c r="D141" s="73"/>
      <c r="E141" s="18" t="str">
        <f>IF(AND(D$130="Yes",ISBLANK(D141)),"No","Yes")</f>
        <v>Yes</v>
      </c>
    </row>
    <row r="142" spans="1:6" ht="15.6" x14ac:dyDescent="0.3">
      <c r="A142" s="74" t="s">
        <v>371</v>
      </c>
      <c r="B142" s="53" t="s">
        <v>372</v>
      </c>
      <c r="C142" s="72"/>
      <c r="D142" s="73"/>
      <c r="E142" s="18" t="str">
        <f>IF(AND(D$130="Yes",ISBLANK(D142)),"No","Yes")</f>
        <v>Yes</v>
      </c>
    </row>
    <row r="143" spans="1:6" ht="60.9" customHeight="1" x14ac:dyDescent="0.3">
      <c r="A143" s="74" t="s">
        <v>373</v>
      </c>
      <c r="B143" s="53" t="s">
        <v>374</v>
      </c>
      <c r="C143" s="72"/>
      <c r="D143" s="73"/>
      <c r="E143" s="18" t="str">
        <f>IF(AND(D$130="Yes",ISBLANK(D143)),"No","Yes")</f>
        <v>Yes</v>
      </c>
    </row>
    <row r="144" spans="1:6" ht="15.6" x14ac:dyDescent="0.3">
      <c r="A144" s="40" t="s">
        <v>375</v>
      </c>
      <c r="B144" s="53" t="s">
        <v>376</v>
      </c>
      <c r="C144" s="72"/>
      <c r="D144" s="73"/>
      <c r="E144" s="18" t="str">
        <f>IF(AND(D143="Other",ISBLANK(D144)),"No","Yes")</f>
        <v>Yes</v>
      </c>
    </row>
    <row r="145" spans="1:5" ht="90.9" customHeight="1" x14ac:dyDescent="0.3">
      <c r="A145" s="40" t="s">
        <v>377</v>
      </c>
      <c r="B145" s="53" t="s">
        <v>378</v>
      </c>
      <c r="C145" s="72"/>
      <c r="D145" s="73"/>
      <c r="E145" s="18" t="str">
        <f>IF(AND(D$130="Yes",ISBLANK(D145)),"No","Yes")</f>
        <v>Yes</v>
      </c>
    </row>
    <row r="146" spans="1:5" ht="15.6" x14ac:dyDescent="0.3">
      <c r="A146" s="40" t="s">
        <v>379</v>
      </c>
      <c r="B146" s="53" t="s">
        <v>380</v>
      </c>
      <c r="C146" s="72"/>
      <c r="D146" s="73"/>
      <c r="E146" s="18" t="str">
        <f>IF(AND(D145="Others",ISBLANK(D146)),"No","Yes")</f>
        <v>Yes</v>
      </c>
    </row>
    <row r="147" spans="1:5" ht="15.6" x14ac:dyDescent="0.3">
      <c r="A147" s="75" t="s">
        <v>381</v>
      </c>
      <c r="B147" s="76" t="s">
        <v>382</v>
      </c>
      <c r="C147" s="77"/>
      <c r="D147" s="78">
        <f>D$132+D$136+D$141</f>
        <v>0</v>
      </c>
      <c r="E147" s="18"/>
    </row>
    <row r="148" spans="1:5" ht="15.6" x14ac:dyDescent="0.3">
      <c r="A148" s="40" t="s">
        <v>383</v>
      </c>
      <c r="B148" s="44" t="s">
        <v>384</v>
      </c>
      <c r="C148" s="72"/>
      <c r="D148" s="73"/>
      <c r="E148" s="18" t="str">
        <f>IF(ISBLANK(D148)=TRUE,"No","Yes")</f>
        <v>No</v>
      </c>
    </row>
    <row r="149" spans="1:5" ht="15.6" x14ac:dyDescent="0.3">
      <c r="A149" s="40" t="s">
        <v>385</v>
      </c>
      <c r="B149" s="44" t="s">
        <v>337</v>
      </c>
      <c r="C149" s="42"/>
      <c r="D149" s="57"/>
      <c r="E149" s="18" t="str">
        <f>IF(AND(D148="No",ISBLANK(D149)),"No","Yes")</f>
        <v>Yes</v>
      </c>
    </row>
    <row r="150" spans="1:5" ht="15" x14ac:dyDescent="0.35">
      <c r="A150" s="86" t="s">
        <v>386</v>
      </c>
      <c r="B150" s="87"/>
      <c r="C150" s="87"/>
      <c r="D150" s="87"/>
      <c r="E150" s="20"/>
    </row>
    <row r="151" spans="1:5" ht="15.6" x14ac:dyDescent="0.3">
      <c r="A151" s="40" t="s">
        <v>387</v>
      </c>
      <c r="B151" s="44" t="s">
        <v>388</v>
      </c>
      <c r="C151" s="42"/>
      <c r="D151" s="43"/>
      <c r="E151" s="18" t="str">
        <f>IF(ISBLANK(D151)=TRUE,"No","Yes")</f>
        <v>No</v>
      </c>
    </row>
    <row r="152" spans="1:5" ht="15" x14ac:dyDescent="0.3">
      <c r="A152" s="40" t="s">
        <v>389</v>
      </c>
      <c r="B152" s="44" t="s">
        <v>390</v>
      </c>
      <c r="C152" s="42"/>
      <c r="D152" s="46"/>
      <c r="E152" s="20"/>
    </row>
    <row r="153" spans="1:5" ht="15" x14ac:dyDescent="0.3">
      <c r="A153" s="40" t="s">
        <v>391</v>
      </c>
      <c r="B153" s="44" t="s">
        <v>392</v>
      </c>
      <c r="C153" s="42"/>
      <c r="D153" s="46"/>
      <c r="E153" s="20"/>
    </row>
    <row r="154" spans="1:5" ht="15" x14ac:dyDescent="0.3">
      <c r="A154" s="40" t="s">
        <v>393</v>
      </c>
      <c r="B154" s="44" t="s">
        <v>394</v>
      </c>
      <c r="C154" s="42"/>
      <c r="D154" s="46"/>
      <c r="E154" s="20"/>
    </row>
    <row r="155" spans="1:5" ht="15" x14ac:dyDescent="0.3">
      <c r="A155" s="40" t="s">
        <v>395</v>
      </c>
      <c r="B155" s="44" t="s">
        <v>396</v>
      </c>
      <c r="C155" s="42"/>
      <c r="D155" s="46"/>
      <c r="E155" s="20"/>
    </row>
    <row r="156" spans="1:5" ht="15.6" x14ac:dyDescent="0.3">
      <c r="A156" s="40" t="s">
        <v>397</v>
      </c>
      <c r="B156" s="44" t="s">
        <v>398</v>
      </c>
      <c r="C156" s="42"/>
      <c r="D156" s="43"/>
      <c r="E156" s="18"/>
    </row>
    <row r="157" spans="1:5" ht="15.6" x14ac:dyDescent="0.3">
      <c r="A157" s="40" t="s">
        <v>399</v>
      </c>
      <c r="B157" s="44" t="s">
        <v>400</v>
      </c>
      <c r="C157" s="42"/>
      <c r="D157" s="43"/>
      <c r="E157" s="18"/>
    </row>
    <row r="158" spans="1:5" ht="15.6" x14ac:dyDescent="0.3">
      <c r="A158" s="40" t="s">
        <v>401</v>
      </c>
      <c r="B158" s="44" t="s">
        <v>402</v>
      </c>
      <c r="C158" s="42"/>
      <c r="D158" s="46"/>
      <c r="E158" s="18"/>
    </row>
    <row r="159" spans="1:5" ht="15.6" x14ac:dyDescent="0.3">
      <c r="A159" s="40" t="s">
        <v>403</v>
      </c>
      <c r="B159" s="44" t="s">
        <v>404</v>
      </c>
      <c r="C159" s="42"/>
      <c r="D159" s="43"/>
      <c r="E159" s="18" t="str">
        <f>IF(ISBLANK(D159)=TRUE,"No","Yes")</f>
        <v>No</v>
      </c>
    </row>
    <row r="160" spans="1:5" ht="15" x14ac:dyDescent="0.35">
      <c r="A160" s="86" t="s">
        <v>405</v>
      </c>
      <c r="B160" s="87"/>
      <c r="C160" s="87"/>
      <c r="D160" s="87"/>
      <c r="E160" s="20"/>
    </row>
    <row r="161" spans="1:5" ht="15" x14ac:dyDescent="0.3">
      <c r="A161" s="40" t="s">
        <v>406</v>
      </c>
      <c r="B161" s="44" t="s">
        <v>407</v>
      </c>
      <c r="C161" s="42"/>
      <c r="D161" s="43"/>
      <c r="E161" s="21"/>
    </row>
    <row r="162" spans="1:5" ht="24.75" customHeight="1" x14ac:dyDescent="0.3">
      <c r="A162" s="100"/>
      <c r="B162" s="103" t="s">
        <v>408</v>
      </c>
      <c r="C162" s="101"/>
      <c r="D162" s="102"/>
      <c r="E162" s="104"/>
    </row>
    <row r="163" spans="1:5" ht="51.75" customHeight="1" x14ac:dyDescent="0.3">
      <c r="A163" s="107"/>
      <c r="B163" s="108" t="s">
        <v>409</v>
      </c>
      <c r="C163" s="42"/>
      <c r="D163" s="106"/>
      <c r="E163" s="105"/>
    </row>
  </sheetData>
  <sheetProtection selectLockedCells="1"/>
  <mergeCells count="7">
    <mergeCell ref="E127:E130"/>
    <mergeCell ref="E1:E4"/>
    <mergeCell ref="A1:B1"/>
    <mergeCell ref="A2:B2"/>
    <mergeCell ref="A36:D36"/>
    <mergeCell ref="C3:D3"/>
    <mergeCell ref="B127:D127"/>
  </mergeCells>
  <phoneticPr fontId="7" type="noConversion"/>
  <conditionalFormatting sqref="A141:A143">
    <cfRule type="expression" dxfId="132" priority="13">
      <formula>$D$130&lt;&gt;"Yes"</formula>
    </cfRule>
  </conditionalFormatting>
  <conditionalFormatting sqref="A9:D9">
    <cfRule type="expression" dxfId="131" priority="69">
      <formula>$D$8&lt;&gt;"Experimental"</formula>
    </cfRule>
  </conditionalFormatting>
  <conditionalFormatting sqref="A10:D10">
    <cfRule type="expression" dxfId="130" priority="68">
      <formula>$D$9&lt;&gt;"Other"</formula>
    </cfRule>
  </conditionalFormatting>
  <conditionalFormatting sqref="A13:D13">
    <cfRule type="expression" dxfId="129" priority="74">
      <formula>$D$12&lt;&gt;"Multi-actor or other"</formula>
    </cfRule>
  </conditionalFormatting>
  <conditionalFormatting sqref="A14:D21">
    <cfRule type="expression" dxfId="128" priority="9">
      <formula>AND($D$12&lt;&gt;"Producer association",$D$12&lt;&gt;"Cooperative")</formula>
    </cfRule>
  </conditionalFormatting>
  <conditionalFormatting sqref="A17:D19">
    <cfRule type="expression" dxfId="127" priority="6">
      <formula>$D$16&lt;&gt;"From multiple members"</formula>
    </cfRule>
  </conditionalFormatting>
  <conditionalFormatting sqref="A20:D21">
    <cfRule type="expression" dxfId="126" priority="5">
      <formula>$D$16&lt;&gt;"From one member"</formula>
    </cfRule>
  </conditionalFormatting>
  <conditionalFormatting sqref="A22:D25">
    <cfRule type="expression" dxfId="125" priority="8">
      <formula>AND($D$12&lt;&gt;"Research station",$D$12&lt;&gt;"Private estate",$D$12&lt;&gt;"Other")</formula>
    </cfRule>
  </conditionalFormatting>
  <conditionalFormatting sqref="A26:D27">
    <cfRule type="expression" dxfId="124" priority="7">
      <formula>$D$12&lt;&gt;"Individual producer"</formula>
    </cfRule>
  </conditionalFormatting>
  <conditionalFormatting sqref="A38:D38">
    <cfRule type="expression" dxfId="123" priority="67">
      <formula>$D$37&lt;&gt;"Authorised representative of the producer"</formula>
    </cfRule>
  </conditionalFormatting>
  <conditionalFormatting sqref="A60:D71">
    <cfRule type="expression" dxfId="122" priority="15">
      <formula>AND($D$12&lt;&gt;"Individual producer",$D$16&lt;&gt;"From one member")</formula>
    </cfRule>
  </conditionalFormatting>
  <conditionalFormatting sqref="A66:D66">
    <cfRule type="expression" dxfId="121" priority="58">
      <formula>$D65&lt;&gt;"Yes"</formula>
    </cfRule>
  </conditionalFormatting>
  <conditionalFormatting sqref="A68:D68">
    <cfRule type="expression" dxfId="120" priority="56">
      <formula>$D67&lt;&gt;"Yes"</formula>
    </cfRule>
  </conditionalFormatting>
  <conditionalFormatting sqref="A71:D71">
    <cfRule type="expression" dxfId="119" priority="11">
      <formula>$D70&lt;&gt;"Yes"</formula>
    </cfRule>
  </conditionalFormatting>
  <conditionalFormatting sqref="A77:D77">
    <cfRule type="expression" dxfId="118" priority="70">
      <formula>$D$8&lt;&gt;"Commercial"</formula>
    </cfRule>
  </conditionalFormatting>
  <conditionalFormatting sqref="A84:D84">
    <cfRule type="expression" dxfId="117" priority="55">
      <formula>$D$83&lt;&gt;"Other"</formula>
    </cfRule>
  </conditionalFormatting>
  <conditionalFormatting sqref="A86:D86">
    <cfRule type="expression" dxfId="116" priority="54">
      <formula>$D$85&lt;&gt;"Other"</formula>
    </cfRule>
  </conditionalFormatting>
  <conditionalFormatting sqref="A88:D88">
    <cfRule type="expression" dxfId="115" priority="52">
      <formula>$D87&lt;&gt;"Yes"</formula>
    </cfRule>
  </conditionalFormatting>
  <conditionalFormatting sqref="A90:D90">
    <cfRule type="expression" dxfId="114" priority="21">
      <formula>$D89&lt;&gt;"Yes"</formula>
    </cfRule>
  </conditionalFormatting>
  <conditionalFormatting sqref="A92:D92">
    <cfRule type="expression" dxfId="113" priority="20">
      <formula>$D91&lt;&gt;"Yes"</formula>
    </cfRule>
  </conditionalFormatting>
  <conditionalFormatting sqref="A96:D96">
    <cfRule type="expression" dxfId="112" priority="47">
      <formula>$D95&lt;&gt;"Other"</formula>
    </cfRule>
  </conditionalFormatting>
  <conditionalFormatting sqref="A98:D98">
    <cfRule type="expression" dxfId="111" priority="46">
      <formula>$D$8&lt;&gt;"Experimental"</formula>
    </cfRule>
  </conditionalFormatting>
  <conditionalFormatting sqref="A100:D100">
    <cfRule type="expression" dxfId="110" priority="45">
      <formula>$D99&lt;&gt;"Other"</formula>
    </cfRule>
  </conditionalFormatting>
  <conditionalFormatting sqref="A101:D102">
    <cfRule type="expression" dxfId="109" priority="44">
      <formula>$D$99&lt;&gt;"Graft"</formula>
    </cfRule>
  </conditionalFormatting>
  <conditionalFormatting sqref="A103:D103">
    <cfRule type="expression" dxfId="108" priority="43">
      <formula>$D102&lt;&gt;"Other"</formula>
    </cfRule>
  </conditionalFormatting>
  <conditionalFormatting sqref="A107:D107">
    <cfRule type="expression" dxfId="107" priority="42">
      <formula>$D106&lt;&gt;"Other"</formula>
    </cfRule>
  </conditionalFormatting>
  <conditionalFormatting sqref="A113:D113">
    <cfRule type="expression" dxfId="106" priority="41">
      <formula>$D112&lt;&gt;"Other"</formula>
    </cfRule>
  </conditionalFormatting>
  <conditionalFormatting sqref="A119:D120">
    <cfRule type="expression" dxfId="105" priority="35">
      <formula>$D$8&lt;&gt;"Experimental"</formula>
    </cfRule>
  </conditionalFormatting>
  <conditionalFormatting sqref="A122:D122">
    <cfRule type="expression" dxfId="104" priority="19">
      <formula>$D121&lt;&gt;"No"</formula>
    </cfRule>
  </conditionalFormatting>
  <conditionalFormatting sqref="A126:D126">
    <cfRule type="expression" dxfId="103" priority="40">
      <formula>$D125&lt;&gt;"Other"</formula>
    </cfRule>
  </conditionalFormatting>
  <conditionalFormatting sqref="A131:D131">
    <cfRule type="expression" dxfId="102" priority="31">
      <formula>$F$130&lt;2</formula>
    </cfRule>
  </conditionalFormatting>
  <conditionalFormatting sqref="A132:D135">
    <cfRule type="expression" dxfId="101" priority="28">
      <formula>$D$128&lt;&gt;"Yes"</formula>
    </cfRule>
  </conditionalFormatting>
  <conditionalFormatting sqref="A134:D134">
    <cfRule type="expression" dxfId="100" priority="38">
      <formula>$D133&lt;&gt;"Other"</formula>
    </cfRule>
  </conditionalFormatting>
  <conditionalFormatting sqref="A136:D140">
    <cfRule type="expression" dxfId="99" priority="12">
      <formula>$D$129&lt;&gt;"Yes"</formula>
    </cfRule>
  </conditionalFormatting>
  <conditionalFormatting sqref="A138:D138">
    <cfRule type="expression" dxfId="98" priority="39">
      <formula>$D137&lt;&gt;"Other"</formula>
    </cfRule>
  </conditionalFormatting>
  <conditionalFormatting sqref="A144:D144">
    <cfRule type="expression" dxfId="97" priority="37">
      <formula>$D143&lt;&gt;"Other"</formula>
    </cfRule>
  </conditionalFormatting>
  <conditionalFormatting sqref="A146:D146">
    <cfRule type="expression" dxfId="96" priority="36">
      <formula>$D145&lt;&gt;"Other"</formula>
    </cfRule>
  </conditionalFormatting>
  <conditionalFormatting sqref="A149:D149">
    <cfRule type="expression" dxfId="95" priority="17">
      <formula>$D148&lt;&gt;"No"</formula>
    </cfRule>
  </conditionalFormatting>
  <conditionalFormatting sqref="A152:D155">
    <cfRule type="expression" dxfId="94" priority="32">
      <formula>$D$151&lt;&gt;"Yes"</formula>
    </cfRule>
  </conditionalFormatting>
  <conditionalFormatting sqref="B141:D143 A144:D146">
    <cfRule type="expression" dxfId="93" priority="25">
      <formula>$D$130&lt;&gt;"Yes"</formula>
    </cfRule>
  </conditionalFormatting>
  <conditionalFormatting sqref="C3:D3">
    <cfRule type="expression" dxfId="92" priority="24">
      <formula>COUNTIF($E:$E,"*"&amp;"No"&amp;"*")=0</formula>
    </cfRule>
  </conditionalFormatting>
  <conditionalFormatting sqref="C44:D46">
    <cfRule type="expression" dxfId="91" priority="61">
      <formula>$C44=""</formula>
    </cfRule>
  </conditionalFormatting>
  <conditionalFormatting sqref="C55:D57">
    <cfRule type="expression" dxfId="90" priority="1">
      <formula>$C55=""</formula>
    </cfRule>
  </conditionalFormatting>
  <conditionalFormatting sqref="E1 E6:E28 E30:E127 E131:E1048576">
    <cfRule type="expression" dxfId="89" priority="22">
      <formula>$E1="No"</formula>
    </cfRule>
  </conditionalFormatting>
  <dataValidations xWindow="937" yWindow="778" count="34">
    <dataValidation type="list" allowBlank="1" showInputMessage="1" showErrorMessage="1" error="Choose from list" prompt="Choose from list" sqref="D133" xr:uid="{AA4F3F9A-3008-2543-93E2-829E21F621AB}">
      <formula1>"Side of road/ asphalt, Cement Floor, Wood, Bamboo, Metal, Other"</formula1>
    </dataValidation>
    <dataValidation type="list" allowBlank="1" showInputMessage="1" showErrorMessage="1" error="Choose from list" prompt="Choose from list" sqref="D137" xr:uid="{D44B47C3-5B77-AE48-9942-70D6FBF74BC7}">
      <formula1>"Cement Floor, Wood, Bamboo, Metal, Other"</formula1>
    </dataValidation>
    <dataValidation type="list" allowBlank="1" showInputMessage="1" showErrorMessage="1" error="Choose from list" prompt="Choose from list" sqref="D99" xr:uid="{506B6DCD-13B7-B549-BE76-36654D9D9EDC}">
      <formula1>"Seed, Graft, Other"</formula1>
    </dataValidation>
    <dataValidation type="list" allowBlank="1" showInputMessage="1" showErrorMessage="1" error="Choose from list" prompt="Choose from list" sqref="D9" xr:uid="{C72BE009-6E3C-1446-BD82-3D9B5AF316CA}">
      <formula1>"New variety, Accession in genebank, Local native variety, New processing method, Other"</formula1>
    </dataValidation>
    <dataValidation type="list" allowBlank="1" showInputMessage="1" showErrorMessage="1" error="Choose from list" prompt="Choose from list" sqref="D145" xr:uid="{2F058853-00E6-4D48-BE37-D3C6ABC08C44}">
      <formula1>"Wood, Waste, Gas, Fuel, Other"</formula1>
    </dataValidation>
    <dataValidation type="list" allowBlank="1" showInputMessage="1" showErrorMessage="1" error="Choose from list" prompt="Choose from list" sqref="D143" xr:uid="{6E8F8E35-E5BA-5C43-BECB-CCB4E177C83E}">
      <formula1>"Tray and fire, Samoa type, Other"</formula1>
    </dataValidation>
    <dataValidation type="list" allowBlank="1" showInputMessage="1" showErrorMessage="1" error="Choose from list" prompt="Choose from list" sqref="D112" xr:uid="{7C88F67C-505F-7F43-9E7F-359C22A25C8A}">
      <formula1>"Wooden boxes, Heaps, In bags, Other"</formula1>
    </dataValidation>
    <dataValidation type="list" allowBlank="1" showInputMessage="1" showErrorMessage="1" error="Choose from list" prompt="Choose from list" sqref="D125 D106" xr:uid="{3E068877-112B-EA44-B806-4E10BA25D7C0}">
      <formula1>"On-farm, At Cooperative or association post-harvest center, On experimental station, Other"</formula1>
    </dataValidation>
    <dataValidation type="list" allowBlank="1" showInputMessage="1" showErrorMessage="1" error="Choose from list" prompt="Choose from list" sqref="D102" xr:uid="{FCC9DA2F-15E8-DF49-AF7D-B40AB88BFA02}">
      <formula1>"Top graft, Patch bud graft, Graft on mature tree, Other"</formula1>
    </dataValidation>
    <dataValidation type="list" allowBlank="1" showInputMessage="1" showErrorMessage="1" error="Choose from list" prompt="Choose from list" sqref="D95" xr:uid="{0CDD7D52-4A41-D24D-B063-5328BE308D50}">
      <formula1>"Criollo (as anciently cultivated or similar), Trinitario, Forastero, Nacional, Other"</formula1>
    </dataValidation>
    <dataValidation type="list" allowBlank="1" showInputMessage="1" showErrorMessage="1" error="Choose from list" prompt="Choose from list" sqref="D85" xr:uid="{4CE5EC51-340B-064E-AC58-A6E5CA186A95}">
      <formula1>"None, Certified organic, Rainforest Alliance, UTZ, Fairtrade, Other"</formula1>
    </dataValidation>
    <dataValidation type="list" allowBlank="1" showInputMessage="1" showErrorMessage="1" error="Choose from list" prompt="Choose from list" sqref="D83" xr:uid="{BA92AFEE-BD10-454D-87FE-AC1C7861515C}">
      <formula1>"Traditional management, Intensive plantation, Agroforestry system, Other"</formula1>
    </dataValidation>
    <dataValidation type="list" allowBlank="1" showInputMessage="1" showErrorMessage="1" error="Choose from list" prompt="Choose from list" sqref="D79:D82" xr:uid="{B09E1EB6-34B8-6A48-9731-0D251A0F8F0C}">
      <formula1>"January, February, March, April, May, June, July, August, September, October, November, December"</formula1>
    </dataValidation>
    <dataValidation type="list" allowBlank="1" showInputMessage="1" showErrorMessage="1" error="Choose from list" prompt="Choose from list" sqref="D117 D109 D70 D91 D65 D67 D87 D89" xr:uid="{5BCDEE02-F2CB-4E4B-9D43-F22E2CC2845D}">
      <formula1>"Yes, No"</formula1>
    </dataValidation>
    <dataValidation type="list" allowBlank="1" showInputMessage="1" showErrorMessage="1" error="Choose from list" prompt="Choose from list" sqref="D8" xr:uid="{AA4A3E2E-4EF7-9745-8D6C-DA1AC3344F8F}">
      <formula1>"Commercial, Experimental"</formula1>
    </dataValidation>
    <dataValidation type="decimal" operator="greaterThanOrEqual" showInputMessage="1" showErrorMessage="1" error="Enter any number for tonnes/ year" prompt="Enter a number" sqref="D77" xr:uid="{857021B5-5A9E-414A-A4B8-B4B7A41E23EA}">
      <formula1>0</formula1>
    </dataValidation>
    <dataValidation type="list" allowBlank="1" showInputMessage="1" showErrorMessage="1" error="Choose from list" prompt="Choose from list" sqref="D12" xr:uid="{E6F74DCE-CB1C-8643-8424-2A119C41FE46}">
      <formula1>"Select producer type, Individual producer, Producer association, Cooperative, Research station, Private estate, Multi-actor or other"</formula1>
    </dataValidation>
    <dataValidation type="decimal" allowBlank="1" showInputMessage="1" showErrorMessage="1" error="Please enter a valid latitude coordinate" prompt="Enter a number" sqref="D34" xr:uid="{96B58DBF-536D-BD48-BD93-3070BD5D5C95}">
      <formula1>-30</formula1>
      <formula2>30</formula2>
    </dataValidation>
    <dataValidation type="decimal" allowBlank="1" showInputMessage="1" showErrorMessage="1" error="Please enter a valid longitude coordinate" prompt="Enter a number" sqref="D35" xr:uid="{9CD2C244-EC3D-8948-9DB5-0675FC26871F}">
      <formula1>-180</formula1>
      <formula2>180</formula2>
    </dataValidation>
    <dataValidation type="decimal" operator="greaterThanOrEqual" allowBlank="1" showInputMessage="1" showErrorMessage="1" error="Enter a number" prompt="Enter a number" sqref="D77" xr:uid="{8367BED5-0792-464B-BB02-0AB188B96D87}">
      <formula1>1</formula1>
    </dataValidation>
    <dataValidation type="list" allowBlank="1" showInputMessage="1" showErrorMessage="1" error="Choose from list" prompt="Choose from list" sqref="D37" xr:uid="{F33C7CC8-F3B3-A84B-8E6D-56C0F7673D82}">
      <formula1>"Select contact type, Individual producer of the sample, Representative of cooperative/ association etc., Authorised representative of the producer"</formula1>
    </dataValidation>
    <dataValidation type="decimal" operator="greaterThanOrEqual" allowBlank="1" showInputMessage="1" showErrorMessage="1" error="Enter a valiod number" prompt="Enter a number" sqref="D78" xr:uid="{4CC2CC56-AF2C-A64B-BD07-00DBCAAC8BD7}">
      <formula1>0</formula1>
    </dataValidation>
    <dataValidation type="decimal" allowBlank="1" showInputMessage="1" showErrorMessage="1" error="Enter a valid number" prompt="Enter a number" sqref="D156:D157" xr:uid="{55EFAA75-654F-444C-A197-224D7CD40520}">
      <formula1>0</formula1>
      <formula2>40</formula2>
    </dataValidation>
    <dataValidation type="decimal" showInputMessage="1" showErrorMessage="1" error="Enter a valid number" prompt="Enter a number" sqref="D69 D152:D155" xr:uid="{E50C3990-C0EE-AF48-80B7-0A4053227ECB}">
      <formula1>0</formula1>
      <formula2>1</formula2>
    </dataValidation>
    <dataValidation type="decimal" allowBlank="1" showInputMessage="1" showErrorMessage="1" error="Enter a valid number" prompt="Enter a number" sqref="D158 D24:D25" xr:uid="{5915F894-E0F6-C040-81D5-4D3745EC91D8}">
      <formula1>0</formula1>
      <formula2>1</formula2>
    </dataValidation>
    <dataValidation type="list" allowBlank="1" showInputMessage="1" showErrorMessage="1" error="Choose from list" prompt="Choose from list" sqref="D148 D121 D151 D159" xr:uid="{9BC6734E-CB50-2442-B63D-A32AE31F3BF2}">
      <formula1>"Yes, No, Unknown"</formula1>
    </dataValidation>
    <dataValidation type="list" allowBlank="1" showInputMessage="1" showErrorMessage="1" error="Select this method if applicable" prompt="Select this method if applicable" sqref="D128:D130" xr:uid="{6BC2DF7C-C0C0-2241-BC74-29CD8FAF6E31}">
      <formula1>"Yes, No"</formula1>
    </dataValidation>
    <dataValidation type="decimal" operator="greaterThan" allowBlank="1" showInputMessage="1" showErrorMessage="1" error="Enter a valid number" prompt="Enter a number" sqref="D119:D120" xr:uid="{DC370D38-A62D-1D45-B9F3-412529AAACFD}">
      <formula1>0</formula1>
    </dataValidation>
    <dataValidation type="list" allowBlank="1" showInputMessage="1" showErrorMessage="1" error="Choose from list" prompt="Choose from list" sqref="D16" xr:uid="{6EE64E0D-84C0-984A-B378-C101A03E08C9}">
      <formula1>"From multiple members, From one member"</formula1>
    </dataValidation>
    <dataValidation type="decimal" operator="greaterThanOrEqual" allowBlank="1" showInputMessage="1" showErrorMessage="1" error="Enter a valid number" prompt="Enter a number" sqref="D18:D19 D141:D142 D15 D60:D64 D73 D75:D76 D108 D110:D111 D114:D116 D132 D135:D136 D139 D23" xr:uid="{EB9340D0-18C0-CB4F-8D4A-14B53603C745}">
      <formula1>0</formula1>
    </dataValidation>
    <dataValidation allowBlank="1" showInputMessage="1" showErrorMessage="1" prompt="Based on answers above" sqref="D28" xr:uid="{03E3D901-11F1-244F-B0C9-1C9DB78BAADA}"/>
    <dataValidation type="decimal" operator="greaterThanOrEqual" allowBlank="1" showInputMessage="1" showErrorMessage="1" error="Enter a valid number" prompt="Enter a number" sqref="D17" xr:uid="{02ADEE47-2DCD-144E-BD6F-418BD68D1EB0}">
      <formula1>2</formula1>
    </dataValidation>
    <dataValidation allowBlank="1" showInputMessage="1" showErrorMessage="1" prompt="Must first select origin above (A.01)" sqref="D44:D46 D55:D57" xr:uid="{DA3C9964-F597-EF49-B0FC-FF95C20354A1}"/>
    <dataValidation allowBlank="1" showInputMessage="1" showErrorMessage="1" prompt="dd/mm/yyyy" sqref="D48 D105 D124" xr:uid="{DA32459D-98C7-9C46-A765-C20F170B2E7A}"/>
  </dataValidations>
  <pageMargins left="0.25" right="0.25" top="0.75" bottom="0.75" header="0.3" footer="0.3"/>
  <pageSetup paperSize="9" scale="53" fitToHeight="0" orientation="portrait" r:id="rId1"/>
  <drawing r:id="rId2"/>
  <extLst>
    <ext xmlns:x14="http://schemas.microsoft.com/office/spreadsheetml/2009/9/main" uri="{CCE6A557-97BC-4b89-ADB6-D9C93CAAB3DF}">
      <x14:dataValidations xmlns:xm="http://schemas.microsoft.com/office/excel/2006/main" xWindow="937" yWindow="778" count="1">
        <x14:dataValidation type="list" showInputMessage="1" showErrorMessage="1" error="Choose from list" prompt="Choose from list" xr:uid="{5993BB25-E21F-6D48-868F-DB895C8BD67C}">
          <x14:formula1>
            <xm:f>Lists!$A$1:$A$79</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55F57-960D-C649-B7FD-66C6B3D37C4E}">
  <sheetPr codeName="Sheet3">
    <pageSetUpPr fitToPage="1"/>
  </sheetPr>
  <dimension ref="A1:H163"/>
  <sheetViews>
    <sheetView showGridLines="0" topLeftCell="A156" zoomScale="130" zoomScaleNormal="130" workbookViewId="0">
      <selection activeCell="B166" sqref="B166"/>
    </sheetView>
  </sheetViews>
  <sheetFormatPr defaultColWidth="8.44140625" defaultRowHeight="14.4" x14ac:dyDescent="0.3"/>
  <cols>
    <col min="1" max="1" width="7.109375" style="22" customWidth="1"/>
    <col min="2" max="2" width="90" customWidth="1"/>
    <col min="3" max="3" width="8.6640625" customWidth="1"/>
    <col min="4" max="4" width="30.44140625" style="23" customWidth="1"/>
    <col min="5" max="5" width="5.88671875" style="8" customWidth="1"/>
    <col min="6" max="6" width="8.44140625" style="9" customWidth="1"/>
    <col min="233" max="233" width="5.44140625" bestFit="1" customWidth="1"/>
    <col min="234" max="234" width="104.44140625" customWidth="1"/>
    <col min="235" max="235" width="43.44140625" customWidth="1"/>
    <col min="489" max="489" width="5.44140625" bestFit="1" customWidth="1"/>
    <col min="490" max="490" width="104.44140625" customWidth="1"/>
    <col min="491" max="491" width="43.44140625" customWidth="1"/>
    <col min="745" max="745" width="5.44140625" bestFit="1" customWidth="1"/>
    <col min="746" max="746" width="104.44140625" customWidth="1"/>
    <col min="747" max="747" width="43.44140625" customWidth="1"/>
    <col min="1001" max="1001" width="5.44140625" bestFit="1" customWidth="1"/>
    <col min="1002" max="1002" width="104.44140625" customWidth="1"/>
    <col min="1003" max="1003" width="43.44140625" customWidth="1"/>
    <col min="1257" max="1257" width="5.44140625" bestFit="1" customWidth="1"/>
    <col min="1258" max="1258" width="104.44140625" customWidth="1"/>
    <col min="1259" max="1259" width="43.44140625" customWidth="1"/>
    <col min="1513" max="1513" width="5.44140625" bestFit="1" customWidth="1"/>
    <col min="1514" max="1514" width="104.44140625" customWidth="1"/>
    <col min="1515" max="1515" width="43.44140625" customWidth="1"/>
    <col min="1769" max="1769" width="5.44140625" bestFit="1" customWidth="1"/>
    <col min="1770" max="1770" width="104.44140625" customWidth="1"/>
    <col min="1771" max="1771" width="43.44140625" customWidth="1"/>
    <col min="2025" max="2025" width="5.44140625" bestFit="1" customWidth="1"/>
    <col min="2026" max="2026" width="104.44140625" customWidth="1"/>
    <col min="2027" max="2027" width="43.44140625" customWidth="1"/>
    <col min="2281" max="2281" width="5.44140625" bestFit="1" customWidth="1"/>
    <col min="2282" max="2282" width="104.44140625" customWidth="1"/>
    <col min="2283" max="2283" width="43.44140625" customWidth="1"/>
    <col min="2537" max="2537" width="5.44140625" bestFit="1" customWidth="1"/>
    <col min="2538" max="2538" width="104.44140625" customWidth="1"/>
    <col min="2539" max="2539" width="43.44140625" customWidth="1"/>
    <col min="2793" max="2793" width="5.44140625" bestFit="1" customWidth="1"/>
    <col min="2794" max="2794" width="104.44140625" customWidth="1"/>
    <col min="2795" max="2795" width="43.44140625" customWidth="1"/>
    <col min="3049" max="3049" width="5.44140625" bestFit="1" customWidth="1"/>
    <col min="3050" max="3050" width="104.44140625" customWidth="1"/>
    <col min="3051" max="3051" width="43.44140625" customWidth="1"/>
    <col min="3305" max="3305" width="5.44140625" bestFit="1" customWidth="1"/>
    <col min="3306" max="3306" width="104.44140625" customWidth="1"/>
    <col min="3307" max="3307" width="43.44140625" customWidth="1"/>
    <col min="3561" max="3561" width="5.44140625" bestFit="1" customWidth="1"/>
    <col min="3562" max="3562" width="104.44140625" customWidth="1"/>
    <col min="3563" max="3563" width="43.44140625" customWidth="1"/>
    <col min="3817" max="3817" width="5.44140625" bestFit="1" customWidth="1"/>
    <col min="3818" max="3818" width="104.44140625" customWidth="1"/>
    <col min="3819" max="3819" width="43.44140625" customWidth="1"/>
    <col min="4073" max="4073" width="5.44140625" bestFit="1" customWidth="1"/>
    <col min="4074" max="4074" width="104.44140625" customWidth="1"/>
    <col min="4075" max="4075" width="43.44140625" customWidth="1"/>
    <col min="4329" max="4329" width="5.44140625" bestFit="1" customWidth="1"/>
    <col min="4330" max="4330" width="104.44140625" customWidth="1"/>
    <col min="4331" max="4331" width="43.44140625" customWidth="1"/>
    <col min="4585" max="4585" width="5.44140625" bestFit="1" customWidth="1"/>
    <col min="4586" max="4586" width="104.44140625" customWidth="1"/>
    <col min="4587" max="4587" width="43.44140625" customWidth="1"/>
    <col min="4841" max="4841" width="5.44140625" bestFit="1" customWidth="1"/>
    <col min="4842" max="4842" width="104.44140625" customWidth="1"/>
    <col min="4843" max="4843" width="43.44140625" customWidth="1"/>
    <col min="5097" max="5097" width="5.44140625" bestFit="1" customWidth="1"/>
    <col min="5098" max="5098" width="104.44140625" customWidth="1"/>
    <col min="5099" max="5099" width="43.44140625" customWidth="1"/>
    <col min="5353" max="5353" width="5.44140625" bestFit="1" customWidth="1"/>
    <col min="5354" max="5354" width="104.44140625" customWidth="1"/>
    <col min="5355" max="5355" width="43.44140625" customWidth="1"/>
    <col min="5609" max="5609" width="5.44140625" bestFit="1" customWidth="1"/>
    <col min="5610" max="5610" width="104.44140625" customWidth="1"/>
    <col min="5611" max="5611" width="43.44140625" customWidth="1"/>
    <col min="5865" max="5865" width="5.44140625" bestFit="1" customWidth="1"/>
    <col min="5866" max="5866" width="104.44140625" customWidth="1"/>
    <col min="5867" max="5867" width="43.44140625" customWidth="1"/>
    <col min="6121" max="6121" width="5.44140625" bestFit="1" customWidth="1"/>
    <col min="6122" max="6122" width="104.44140625" customWidth="1"/>
    <col min="6123" max="6123" width="43.44140625" customWidth="1"/>
    <col min="6377" max="6377" width="5.44140625" bestFit="1" customWidth="1"/>
    <col min="6378" max="6378" width="104.44140625" customWidth="1"/>
    <col min="6379" max="6379" width="43.44140625" customWidth="1"/>
    <col min="6633" max="6633" width="5.44140625" bestFit="1" customWidth="1"/>
    <col min="6634" max="6634" width="104.44140625" customWidth="1"/>
    <col min="6635" max="6635" width="43.44140625" customWidth="1"/>
    <col min="6889" max="6889" width="5.44140625" bestFit="1" customWidth="1"/>
    <col min="6890" max="6890" width="104.44140625" customWidth="1"/>
    <col min="6891" max="6891" width="43.44140625" customWidth="1"/>
    <col min="7145" max="7145" width="5.44140625" bestFit="1" customWidth="1"/>
    <col min="7146" max="7146" width="104.44140625" customWidth="1"/>
    <col min="7147" max="7147" width="43.44140625" customWidth="1"/>
    <col min="7401" max="7401" width="5.44140625" bestFit="1" customWidth="1"/>
    <col min="7402" max="7402" width="104.44140625" customWidth="1"/>
    <col min="7403" max="7403" width="43.44140625" customWidth="1"/>
    <col min="7657" max="7657" width="5.44140625" bestFit="1" customWidth="1"/>
    <col min="7658" max="7658" width="104.44140625" customWidth="1"/>
    <col min="7659" max="7659" width="43.44140625" customWidth="1"/>
    <col min="7913" max="7913" width="5.44140625" bestFit="1" customWidth="1"/>
    <col min="7914" max="7914" width="104.44140625" customWidth="1"/>
    <col min="7915" max="7915" width="43.44140625" customWidth="1"/>
    <col min="8169" max="8169" width="5.44140625" bestFit="1" customWidth="1"/>
    <col min="8170" max="8170" width="104.44140625" customWidth="1"/>
    <col min="8171" max="8171" width="43.44140625" customWidth="1"/>
    <col min="8425" max="8425" width="5.44140625" bestFit="1" customWidth="1"/>
    <col min="8426" max="8426" width="104.44140625" customWidth="1"/>
    <col min="8427" max="8427" width="43.44140625" customWidth="1"/>
    <col min="8681" max="8681" width="5.44140625" bestFit="1" customWidth="1"/>
    <col min="8682" max="8682" width="104.44140625" customWidth="1"/>
    <col min="8683" max="8683" width="43.44140625" customWidth="1"/>
    <col min="8937" max="8937" width="5.44140625" bestFit="1" customWidth="1"/>
    <col min="8938" max="8938" width="104.44140625" customWidth="1"/>
    <col min="8939" max="8939" width="43.44140625" customWidth="1"/>
    <col min="9193" max="9193" width="5.44140625" bestFit="1" customWidth="1"/>
    <col min="9194" max="9194" width="104.44140625" customWidth="1"/>
    <col min="9195" max="9195" width="43.44140625" customWidth="1"/>
    <col min="9449" max="9449" width="5.44140625" bestFit="1" customWidth="1"/>
    <col min="9450" max="9450" width="104.44140625" customWidth="1"/>
    <col min="9451" max="9451" width="43.44140625" customWidth="1"/>
    <col min="9705" max="9705" width="5.44140625" bestFit="1" customWidth="1"/>
    <col min="9706" max="9706" width="104.44140625" customWidth="1"/>
    <col min="9707" max="9707" width="43.44140625" customWidth="1"/>
    <col min="9961" max="9961" width="5.44140625" bestFit="1" customWidth="1"/>
    <col min="9962" max="9962" width="104.44140625" customWidth="1"/>
    <col min="9963" max="9963" width="43.44140625" customWidth="1"/>
    <col min="10217" max="10217" width="5.44140625" bestFit="1" customWidth="1"/>
    <col min="10218" max="10218" width="104.44140625" customWidth="1"/>
    <col min="10219" max="10219" width="43.44140625" customWidth="1"/>
    <col min="10473" max="10473" width="5.44140625" bestFit="1" customWidth="1"/>
    <col min="10474" max="10474" width="104.44140625" customWidth="1"/>
    <col min="10475" max="10475" width="43.44140625" customWidth="1"/>
    <col min="10729" max="10729" width="5.44140625" bestFit="1" customWidth="1"/>
    <col min="10730" max="10730" width="104.44140625" customWidth="1"/>
    <col min="10731" max="10731" width="43.44140625" customWidth="1"/>
    <col min="10985" max="10985" width="5.44140625" bestFit="1" customWidth="1"/>
    <col min="10986" max="10986" width="104.44140625" customWidth="1"/>
    <col min="10987" max="10987" width="43.44140625" customWidth="1"/>
    <col min="11241" max="11241" width="5.44140625" bestFit="1" customWidth="1"/>
    <col min="11242" max="11242" width="104.44140625" customWidth="1"/>
    <col min="11243" max="11243" width="43.44140625" customWidth="1"/>
    <col min="11497" max="11497" width="5.44140625" bestFit="1" customWidth="1"/>
    <col min="11498" max="11498" width="104.44140625" customWidth="1"/>
    <col min="11499" max="11499" width="43.44140625" customWidth="1"/>
    <col min="11753" max="11753" width="5.44140625" bestFit="1" customWidth="1"/>
    <col min="11754" max="11754" width="104.44140625" customWidth="1"/>
    <col min="11755" max="11755" width="43.44140625" customWidth="1"/>
    <col min="12009" max="12009" width="5.44140625" bestFit="1" customWidth="1"/>
    <col min="12010" max="12010" width="104.44140625" customWidth="1"/>
    <col min="12011" max="12011" width="43.44140625" customWidth="1"/>
    <col min="12265" max="12265" width="5.44140625" bestFit="1" customWidth="1"/>
    <col min="12266" max="12266" width="104.44140625" customWidth="1"/>
    <col min="12267" max="12267" width="43.44140625" customWidth="1"/>
    <col min="12521" max="12521" width="5.44140625" bestFit="1" customWidth="1"/>
    <col min="12522" max="12522" width="104.44140625" customWidth="1"/>
    <col min="12523" max="12523" width="43.44140625" customWidth="1"/>
    <col min="12777" max="12777" width="5.44140625" bestFit="1" customWidth="1"/>
    <col min="12778" max="12778" width="104.44140625" customWidth="1"/>
    <col min="12779" max="12779" width="43.44140625" customWidth="1"/>
    <col min="13033" max="13033" width="5.44140625" bestFit="1" customWidth="1"/>
    <col min="13034" max="13034" width="104.44140625" customWidth="1"/>
    <col min="13035" max="13035" width="43.44140625" customWidth="1"/>
    <col min="13289" max="13289" width="5.44140625" bestFit="1" customWidth="1"/>
    <col min="13290" max="13290" width="104.44140625" customWidth="1"/>
    <col min="13291" max="13291" width="43.44140625" customWidth="1"/>
    <col min="13545" max="13545" width="5.44140625" bestFit="1" customWidth="1"/>
    <col min="13546" max="13546" width="104.44140625" customWidth="1"/>
    <col min="13547" max="13547" width="43.44140625" customWidth="1"/>
    <col min="13801" max="13801" width="5.44140625" bestFit="1" customWidth="1"/>
    <col min="13802" max="13802" width="104.44140625" customWidth="1"/>
    <col min="13803" max="13803" width="43.44140625" customWidth="1"/>
    <col min="14057" max="14057" width="5.44140625" bestFit="1" customWidth="1"/>
    <col min="14058" max="14058" width="104.44140625" customWidth="1"/>
    <col min="14059" max="14059" width="43.44140625" customWidth="1"/>
    <col min="14313" max="14313" width="5.44140625" bestFit="1" customWidth="1"/>
    <col min="14314" max="14314" width="104.44140625" customWidth="1"/>
    <col min="14315" max="14315" width="43.44140625" customWidth="1"/>
    <col min="14569" max="14569" width="5.44140625" bestFit="1" customWidth="1"/>
    <col min="14570" max="14570" width="104.44140625" customWidth="1"/>
    <col min="14571" max="14571" width="43.44140625" customWidth="1"/>
    <col min="14825" max="14825" width="5.44140625" bestFit="1" customWidth="1"/>
    <col min="14826" max="14826" width="104.44140625" customWidth="1"/>
    <col min="14827" max="14827" width="43.44140625" customWidth="1"/>
    <col min="15081" max="15081" width="5.44140625" bestFit="1" customWidth="1"/>
    <col min="15082" max="15082" width="104.44140625" customWidth="1"/>
    <col min="15083" max="15083" width="43.44140625" customWidth="1"/>
    <col min="15337" max="15337" width="5.44140625" bestFit="1" customWidth="1"/>
    <col min="15338" max="15338" width="104.44140625" customWidth="1"/>
    <col min="15339" max="15339" width="43.44140625" customWidth="1"/>
    <col min="15593" max="15593" width="5.44140625" bestFit="1" customWidth="1"/>
    <col min="15594" max="15594" width="104.44140625" customWidth="1"/>
    <col min="15595" max="15595" width="43.44140625" customWidth="1"/>
    <col min="15849" max="15849" width="5.44140625" bestFit="1" customWidth="1"/>
    <col min="15850" max="15850" width="104.44140625" customWidth="1"/>
    <col min="15851" max="15851" width="43.44140625" customWidth="1"/>
    <col min="16105" max="16105" width="5.44140625" bestFit="1" customWidth="1"/>
    <col min="16106" max="16106" width="104.44140625" customWidth="1"/>
    <col min="16107" max="16107" width="43.44140625" customWidth="1"/>
    <col min="16366" max="16384" width="9.109375" customWidth="1"/>
  </cols>
  <sheetData>
    <row r="1" spans="1:8" s="1" customFormat="1" ht="40.5" customHeight="1" x14ac:dyDescent="0.3">
      <c r="A1" s="165" t="s">
        <v>410</v>
      </c>
      <c r="B1" s="166"/>
      <c r="C1" s="10"/>
      <c r="D1" s="11"/>
      <c r="E1" s="167" t="s">
        <v>411</v>
      </c>
      <c r="F1" s="12"/>
    </row>
    <row r="2" spans="1:8" ht="64.5" customHeight="1" x14ac:dyDescent="0.3">
      <c r="A2" s="168" t="s">
        <v>412</v>
      </c>
      <c r="B2" s="169"/>
      <c r="C2" s="13"/>
      <c r="D2" s="14"/>
      <c r="E2" s="150"/>
    </row>
    <row r="3" spans="1:8" ht="23.4" customHeight="1" thickBot="1" x14ac:dyDescent="0.4">
      <c r="A3" s="39"/>
      <c r="B3" s="99" t="s">
        <v>413</v>
      </c>
      <c r="C3" s="170"/>
      <c r="D3" s="171"/>
      <c r="E3" s="150"/>
      <c r="F3" s="15"/>
    </row>
    <row r="4" spans="1:8" ht="24.75" customHeight="1" x14ac:dyDescent="0.3">
      <c r="A4" s="85"/>
      <c r="B4" s="88" t="s">
        <v>414</v>
      </c>
      <c r="C4" s="89"/>
      <c r="D4" s="91" t="s">
        <v>415</v>
      </c>
      <c r="E4" s="150"/>
      <c r="F4" s="16"/>
    </row>
    <row r="5" spans="1:8" s="2" customFormat="1" ht="16.2" x14ac:dyDescent="0.35">
      <c r="A5" s="86" t="s">
        <v>416</v>
      </c>
      <c r="B5" s="87"/>
      <c r="C5" s="87"/>
      <c r="D5" s="87"/>
      <c r="E5" s="17"/>
    </row>
    <row r="6" spans="1:8" s="19" customFormat="1" ht="15.9" customHeight="1" x14ac:dyDescent="0.3">
      <c r="A6" s="40" t="s">
        <v>113</v>
      </c>
      <c r="B6" s="44" t="s">
        <v>417</v>
      </c>
      <c r="C6" s="42"/>
      <c r="D6" s="43" t="s">
        <v>418</v>
      </c>
      <c r="E6" s="18" t="str">
        <f>IF(AND(D6&lt;&gt;"Sélectionner une origine",ISBLANK(D6)=FALSE),"Yes","No")</f>
        <v>No</v>
      </c>
      <c r="F6" s="2"/>
      <c r="G6" s="36"/>
      <c r="H6" s="36"/>
    </row>
    <row r="7" spans="1:8" s="19" customFormat="1" ht="30" x14ac:dyDescent="0.3">
      <c r="A7" s="40" t="s">
        <v>116</v>
      </c>
      <c r="B7" s="44" t="s">
        <v>419</v>
      </c>
      <c r="C7" s="42"/>
      <c r="D7" s="43"/>
      <c r="E7" s="18" t="str">
        <f>IF(ISBLANK(D7)=TRUE,"No","Yes")</f>
        <v>No</v>
      </c>
      <c r="F7" s="2"/>
      <c r="G7" s="36"/>
      <c r="H7" s="36"/>
    </row>
    <row r="8" spans="1:8" s="19" customFormat="1" ht="15.6" x14ac:dyDescent="0.3">
      <c r="A8" s="40" t="s">
        <v>118</v>
      </c>
      <c r="B8" s="44" t="s">
        <v>420</v>
      </c>
      <c r="C8" s="42"/>
      <c r="D8" s="43"/>
      <c r="E8" s="18" t="str">
        <f>IF(ISBLANK(D8)=TRUE,"No","Yes")</f>
        <v>No</v>
      </c>
      <c r="F8" s="2"/>
      <c r="G8" s="36"/>
      <c r="H8" s="36"/>
    </row>
    <row r="9" spans="1:8" s="19" customFormat="1" ht="96" customHeight="1" x14ac:dyDescent="0.3">
      <c r="A9" s="40" t="s">
        <v>120</v>
      </c>
      <c r="B9" s="44" t="s">
        <v>421</v>
      </c>
      <c r="C9" s="42"/>
      <c r="D9" s="43"/>
      <c r="E9" s="18" t="str">
        <f>IF(AND(D8="Expérimental",ISBLANK(D9)),"No","Yes")</f>
        <v>Yes</v>
      </c>
      <c r="F9" s="2"/>
      <c r="G9" s="36"/>
      <c r="H9" s="36"/>
    </row>
    <row r="10" spans="1:8" s="19" customFormat="1" ht="15.6" x14ac:dyDescent="0.3">
      <c r="A10" s="40" t="s">
        <v>122</v>
      </c>
      <c r="B10" s="44" t="s">
        <v>422</v>
      </c>
      <c r="C10" s="42"/>
      <c r="D10" s="43"/>
      <c r="E10" s="18" t="str">
        <f>IF(AND(D9="Autre",ISBLANK(D10)),"No","Yes")</f>
        <v>Yes</v>
      </c>
      <c r="F10" s="2"/>
      <c r="G10" s="36"/>
      <c r="H10" s="36"/>
    </row>
    <row r="11" spans="1:8" s="19" customFormat="1" ht="16.2" x14ac:dyDescent="0.35">
      <c r="A11" s="86" t="s">
        <v>423</v>
      </c>
      <c r="B11" s="87"/>
      <c r="C11" s="87"/>
      <c r="D11" s="87"/>
      <c r="E11" s="18"/>
      <c r="F11" s="2"/>
      <c r="G11" s="36"/>
      <c r="H11" s="36"/>
    </row>
    <row r="12" spans="1:8" s="19" customFormat="1" ht="105" x14ac:dyDescent="0.3">
      <c r="A12" s="40" t="s">
        <v>125</v>
      </c>
      <c r="B12" s="44" t="s">
        <v>424</v>
      </c>
      <c r="C12" s="42"/>
      <c r="D12" s="43" t="s">
        <v>425</v>
      </c>
      <c r="E12" s="18" t="str">
        <f>IF(AND(D12&lt;&gt;"Sélectionnez le type de producteur",ISBLANK(D12)=FALSE),"Yes","No")</f>
        <v>No</v>
      </c>
      <c r="F12" s="2"/>
      <c r="G12" s="36"/>
      <c r="H12" s="36"/>
    </row>
    <row r="13" spans="1:8" s="19" customFormat="1" ht="46.5" customHeight="1" x14ac:dyDescent="0.3">
      <c r="A13" s="40" t="s">
        <v>128</v>
      </c>
      <c r="B13" s="44" t="s">
        <v>426</v>
      </c>
      <c r="C13" s="42"/>
      <c r="D13" s="43"/>
      <c r="E13" s="18" t="str">
        <f>IF(AND(D12="Autre",ISBLANK(D13)),"No","Yes")</f>
        <v>Yes</v>
      </c>
      <c r="F13" s="2"/>
      <c r="G13" s="36"/>
      <c r="H13" s="36"/>
    </row>
    <row r="14" spans="1:8" s="19" customFormat="1" ht="15.6" x14ac:dyDescent="0.3">
      <c r="A14" s="40" t="s">
        <v>130</v>
      </c>
      <c r="B14" s="45" t="s">
        <v>427</v>
      </c>
      <c r="C14" s="42"/>
      <c r="D14" s="43"/>
      <c r="E14" s="18" t="str">
        <f>IF(AND(OR(D$12="Association de producteurs",D$12="Coopérative"),ISBLANK(D14)=TRUE),"No","Yes")</f>
        <v>Yes</v>
      </c>
      <c r="F14" s="2" t="str">
        <f>IF(ISBLANK(D14),"",D14)</f>
        <v/>
      </c>
      <c r="G14" s="36"/>
      <c r="H14" s="36"/>
    </row>
    <row r="15" spans="1:8" s="19" customFormat="1" ht="15.6" x14ac:dyDescent="0.3">
      <c r="A15" s="40" t="s">
        <v>132</v>
      </c>
      <c r="B15" s="44" t="s">
        <v>428</v>
      </c>
      <c r="C15" s="42"/>
      <c r="D15" s="43"/>
      <c r="E15" s="18" t="str">
        <f>IF(AND(OR(D$12="Association de producteurs",D$12="Coopérative"),ISBLANK(D15)=TRUE),"No","Yes")</f>
        <v>Yes</v>
      </c>
      <c r="F15" s="2"/>
      <c r="G15" s="36"/>
      <c r="H15" s="36"/>
    </row>
    <row r="16" spans="1:8" s="19" customFormat="1" ht="30" customHeight="1" x14ac:dyDescent="0.3">
      <c r="A16" s="40" t="s">
        <v>134</v>
      </c>
      <c r="B16" s="44" t="s">
        <v>429</v>
      </c>
      <c r="C16" s="42"/>
      <c r="D16" s="43"/>
      <c r="E16" s="18" t="str">
        <f>IF(AND(OR(D$12="Association de producteurs",D$12="Coopérative"),ISBLANK(D16)=TRUE),"No","Yes")</f>
        <v>Yes</v>
      </c>
      <c r="F16" s="2"/>
      <c r="G16" s="36"/>
      <c r="H16" s="36"/>
    </row>
    <row r="17" spans="1:6" s="19" customFormat="1" ht="30" customHeight="1" x14ac:dyDescent="0.3">
      <c r="A17" s="40" t="s">
        <v>136</v>
      </c>
      <c r="B17" s="44" t="s">
        <v>430</v>
      </c>
      <c r="C17" s="42"/>
      <c r="D17" s="43"/>
      <c r="E17" s="18" t="str">
        <f>IF(AND(OR(D$12="Association de producteurs",D$12="Coopérative"),ISBLANK(D17)=TRUE,$D$16="De plusieurs membres"),"No","Yes")</f>
        <v>Yes</v>
      </c>
      <c r="F17" s="2"/>
    </row>
    <row r="18" spans="1:6" s="19" customFormat="1" ht="30" customHeight="1" x14ac:dyDescent="0.3">
      <c r="A18" s="40" t="s">
        <v>138</v>
      </c>
      <c r="B18" s="44" t="s">
        <v>431</v>
      </c>
      <c r="C18" s="42"/>
      <c r="D18" s="43"/>
      <c r="E18" s="18" t="str">
        <f>IF(AND(OR(D$12="Association de producteurs",D$12="Coopérative"),ISBLANK(D18)=TRUE,$D$16="De plusieurs membres"),"No","Yes")</f>
        <v>Yes</v>
      </c>
      <c r="F18" s="2"/>
    </row>
    <row r="19" spans="1:6" s="19" customFormat="1" ht="30" customHeight="1" x14ac:dyDescent="0.3">
      <c r="A19" s="40" t="s">
        <v>140</v>
      </c>
      <c r="B19" s="44" t="s">
        <v>432</v>
      </c>
      <c r="C19" s="42"/>
      <c r="D19" s="43"/>
      <c r="E19" s="18" t="str">
        <f>IF(AND(OR(D$12="Association de producteurs",D$12="Coopérative"),ISBLANK(D19)=TRUE,$D$16="De plusieurs membres"),"No","Yes")</f>
        <v>Yes</v>
      </c>
      <c r="F19" s="2"/>
    </row>
    <row r="20" spans="1:6" s="19" customFormat="1" ht="30" customHeight="1" x14ac:dyDescent="0.3">
      <c r="A20" s="40" t="s">
        <v>142</v>
      </c>
      <c r="B20" s="44" t="s">
        <v>433</v>
      </c>
      <c r="C20" s="42"/>
      <c r="D20" s="43"/>
      <c r="E20" s="18" t="str">
        <f>IF(AND(OR(D$12="Association de producteurs",D$12="Coopérative"),ISBLANK(D20)=TRUE,$D$16="D'un seul membre"),"No","Yes")</f>
        <v>Yes</v>
      </c>
      <c r="F20" s="2"/>
    </row>
    <row r="21" spans="1:6" s="19" customFormat="1" ht="30" customHeight="1" x14ac:dyDescent="0.3">
      <c r="A21" s="40" t="s">
        <v>144</v>
      </c>
      <c r="B21" s="44" t="s">
        <v>434</v>
      </c>
      <c r="C21" s="42"/>
      <c r="D21" s="43"/>
      <c r="E21" s="18" t="str">
        <f>IF(AND(OR(D$12="Association de producteurs",D$12="Coopérative"),ISBLANK(D21)=TRUE,$D$16="D'un seul membre"),"No","Yes")</f>
        <v>Yes</v>
      </c>
      <c r="F21" s="2" t="str">
        <f>IF(AND(ISBLANK(D20)),F14,CONCATENATE(F14," - ",D20," ",D21))</f>
        <v/>
      </c>
    </row>
    <row r="22" spans="1:6" s="19" customFormat="1" ht="15.6" x14ac:dyDescent="0.3">
      <c r="A22" s="40" t="s">
        <v>146</v>
      </c>
      <c r="B22" s="44" t="s">
        <v>435</v>
      </c>
      <c r="C22" s="42"/>
      <c r="D22" s="43"/>
      <c r="E22" s="18" t="str">
        <f>IF(AND(OR(D$12="Centre de recherche",D$12="Plantation de cacao",D$12="Autre"),ISBLANK(D22)=TRUE),"No","Yes")</f>
        <v>Yes</v>
      </c>
      <c r="F22" s="2" t="str">
        <f>IF(ISBLANK(D22),"",D22)</f>
        <v/>
      </c>
    </row>
    <row r="23" spans="1:6" s="19" customFormat="1" ht="30" customHeight="1" x14ac:dyDescent="0.3">
      <c r="A23" s="40" t="s">
        <v>148</v>
      </c>
      <c r="B23" s="44" t="s">
        <v>436</v>
      </c>
      <c r="C23" s="42"/>
      <c r="D23" s="43"/>
      <c r="E23" s="18" t="str">
        <f>IF(AND(OR(D$12="Centre de recherche",D$12="Plantation de cacao",D$12="Autre"),ISBLANK(D23)=TRUE),"No","Yes")</f>
        <v>Yes</v>
      </c>
      <c r="F23" s="2"/>
    </row>
    <row r="24" spans="1:6" s="19" customFormat="1" ht="30" customHeight="1" x14ac:dyDescent="0.3">
      <c r="A24" s="40" t="s">
        <v>150</v>
      </c>
      <c r="B24" s="44" t="s">
        <v>437</v>
      </c>
      <c r="C24" s="42"/>
      <c r="D24" s="46"/>
      <c r="E24" s="18" t="str">
        <f>IF(AND(OR(D$12="Centre de recherche",D$12="Plantation de cacao",D$12="Autre"),ISBLANK(D24)=TRUE),"No","Yes")</f>
        <v>Yes</v>
      </c>
      <c r="F24" s="2"/>
    </row>
    <row r="25" spans="1:6" s="19" customFormat="1" ht="30" customHeight="1" x14ac:dyDescent="0.3">
      <c r="A25" s="40" t="s">
        <v>152</v>
      </c>
      <c r="B25" s="44" t="s">
        <v>438</v>
      </c>
      <c r="C25" s="42"/>
      <c r="D25" s="46"/>
      <c r="E25" s="18" t="str">
        <f>IF(AND(OR(D$12="Centre de recherche",D$12="Plantation de cacao",D$12="Autre"),ISBLANK(D25)=TRUE),"No","Yes")</f>
        <v>Yes</v>
      </c>
      <c r="F25" s="2"/>
    </row>
    <row r="26" spans="1:6" s="19" customFormat="1" ht="15.6" x14ac:dyDescent="0.3">
      <c r="A26" s="40" t="s">
        <v>154</v>
      </c>
      <c r="B26" s="44" t="s">
        <v>439</v>
      </c>
      <c r="C26" s="42"/>
      <c r="D26" s="43"/>
      <c r="E26" s="18" t="str">
        <f>IF(AND(OR(D$12="Producteur individuel"),ISBLANK(D26)=TRUE),"No","Yes")</f>
        <v>Yes</v>
      </c>
      <c r="F26" s="2"/>
    </row>
    <row r="27" spans="1:6" s="19" customFormat="1" ht="15.6" x14ac:dyDescent="0.3">
      <c r="A27" s="40" t="s">
        <v>156</v>
      </c>
      <c r="B27" s="44" t="s">
        <v>440</v>
      </c>
      <c r="C27" s="42"/>
      <c r="D27" s="43"/>
      <c r="E27" s="18" t="str">
        <f>IF(AND(OR(D$12="Producteur individuel"),ISBLANK(D27)=TRUE),"No","Yes")</f>
        <v>Yes</v>
      </c>
      <c r="F27" s="2" t="str">
        <f>CONCATENATE(D26," ",D27)</f>
        <v xml:space="preserve"> </v>
      </c>
    </row>
    <row r="28" spans="1:6" s="19" customFormat="1" ht="15.6" x14ac:dyDescent="0.3">
      <c r="A28" s="40" t="s">
        <v>158</v>
      </c>
      <c r="B28" s="44" t="s">
        <v>441</v>
      </c>
      <c r="C28" s="47"/>
      <c r="D28" s="48" t="str">
        <f>IF(OR(D12="Association de producteurs",D12="Coopérative"),F21,IF(OR(D12="Centre de recherche",D12="Plantation de cacao",D12="Autre"),F22,F27))</f>
        <v xml:space="preserve"> </v>
      </c>
      <c r="E28" s="18"/>
      <c r="F28" s="2"/>
    </row>
    <row r="29" spans="1:6" s="19" customFormat="1" ht="60" customHeight="1" x14ac:dyDescent="0.3">
      <c r="A29" s="40"/>
      <c r="B29" s="49" t="s">
        <v>442</v>
      </c>
      <c r="C29" s="42"/>
      <c r="D29" s="50"/>
      <c r="E29" s="18"/>
      <c r="F29" s="2"/>
    </row>
    <row r="30" spans="1:6" s="19" customFormat="1" ht="15.6" x14ac:dyDescent="0.3">
      <c r="A30" s="40" t="s">
        <v>161</v>
      </c>
      <c r="B30" s="44" t="s">
        <v>443</v>
      </c>
      <c r="C30" s="42"/>
      <c r="D30" s="43"/>
      <c r="E30" s="18" t="str">
        <f>IF(ISBLANK(D30)=TRUE,"No","Yes")</f>
        <v>No</v>
      </c>
      <c r="F30" s="2"/>
    </row>
    <row r="31" spans="1:6" s="19" customFormat="1" ht="15.6" x14ac:dyDescent="0.3">
      <c r="A31" s="40" t="s">
        <v>163</v>
      </c>
      <c r="B31" s="44" t="s">
        <v>444</v>
      </c>
      <c r="C31" s="42"/>
      <c r="D31" s="43"/>
      <c r="E31" s="18" t="str">
        <f>IF(ISBLANK(D31)=TRUE,"No","Yes")</f>
        <v>No</v>
      </c>
      <c r="F31" s="2"/>
    </row>
    <row r="32" spans="1:6" s="19" customFormat="1" ht="15.6" x14ac:dyDescent="0.3">
      <c r="A32" s="40" t="s">
        <v>165</v>
      </c>
      <c r="B32" s="44" t="s">
        <v>445</v>
      </c>
      <c r="C32" s="42"/>
      <c r="D32" s="43"/>
      <c r="E32" s="18"/>
      <c r="F32" s="2"/>
    </row>
    <row r="33" spans="1:7" s="19" customFormat="1" ht="15.6" x14ac:dyDescent="0.3">
      <c r="A33" s="40" t="s">
        <v>167</v>
      </c>
      <c r="B33" s="44" t="s">
        <v>446</v>
      </c>
      <c r="C33" s="42"/>
      <c r="D33" s="43"/>
      <c r="E33" s="18"/>
      <c r="F33" s="2"/>
      <c r="G33" s="36"/>
    </row>
    <row r="34" spans="1:7" s="19" customFormat="1" ht="15.6" x14ac:dyDescent="0.3">
      <c r="A34" s="40" t="s">
        <v>169</v>
      </c>
      <c r="B34" s="44" t="s">
        <v>447</v>
      </c>
      <c r="C34" s="42"/>
      <c r="D34" s="43"/>
      <c r="E34" s="18"/>
      <c r="F34" s="2"/>
      <c r="G34" s="36"/>
    </row>
    <row r="35" spans="1:7" s="19" customFormat="1" ht="15.6" x14ac:dyDescent="0.3">
      <c r="A35" s="40" t="s">
        <v>171</v>
      </c>
      <c r="B35" s="44" t="s">
        <v>448</v>
      </c>
      <c r="C35" s="42"/>
      <c r="D35" s="43"/>
      <c r="E35" s="18"/>
      <c r="F35" s="2"/>
      <c r="G35" s="36"/>
    </row>
    <row r="36" spans="1:7" s="19" customFormat="1" ht="16.2" x14ac:dyDescent="0.35">
      <c r="A36" s="155" t="s">
        <v>449</v>
      </c>
      <c r="B36" s="156"/>
      <c r="C36" s="156"/>
      <c r="D36" s="157"/>
      <c r="E36" s="18"/>
      <c r="F36" s="2"/>
      <c r="G36" s="36"/>
    </row>
    <row r="37" spans="1:7" s="19" customFormat="1" ht="75" x14ac:dyDescent="0.3">
      <c r="A37" s="40" t="s">
        <v>174</v>
      </c>
      <c r="B37" s="44" t="s">
        <v>450</v>
      </c>
      <c r="C37" s="42"/>
      <c r="D37" s="43" t="s">
        <v>451</v>
      </c>
      <c r="E37" s="18" t="str">
        <f>IF(AND(D37&lt;&gt;"Sélectionner le type de contact",ISBLANK(D37)=FALSE),"Yes","No")</f>
        <v>No</v>
      </c>
      <c r="F37" s="2"/>
      <c r="G37" s="36"/>
    </row>
    <row r="38" spans="1:7" s="19" customFormat="1" ht="15.6" x14ac:dyDescent="0.3">
      <c r="A38" s="40" t="s">
        <v>177</v>
      </c>
      <c r="B38" s="44" t="s">
        <v>452</v>
      </c>
      <c r="C38" s="42"/>
      <c r="D38" s="43"/>
      <c r="E38" s="18" t="str">
        <f>IF(AND(D37="Représentant autorisé du producteur",ISBLANK(D38)),"No","Yes")</f>
        <v>Yes</v>
      </c>
      <c r="F38" s="2"/>
      <c r="G38" s="36"/>
    </row>
    <row r="39" spans="1:7" s="19" customFormat="1" ht="15.6" x14ac:dyDescent="0.3">
      <c r="A39" s="40" t="s">
        <v>179</v>
      </c>
      <c r="B39" s="51" t="s">
        <v>453</v>
      </c>
      <c r="C39" s="52"/>
      <c r="D39" s="43"/>
      <c r="E39" s="18" t="str">
        <f>IF(ISBLANK(D39)=TRUE,"No","Yes")</f>
        <v>No</v>
      </c>
      <c r="F39" s="2"/>
      <c r="G39" s="36"/>
    </row>
    <row r="40" spans="1:7" s="19" customFormat="1" ht="15.6" x14ac:dyDescent="0.3">
      <c r="A40" s="40" t="s">
        <v>181</v>
      </c>
      <c r="B40" s="53" t="s">
        <v>454</v>
      </c>
      <c r="C40" s="52"/>
      <c r="D40" s="43"/>
      <c r="E40" s="18" t="str">
        <f>IF(ISBLANK(D40)=TRUE,"No","Yes")</f>
        <v>No</v>
      </c>
      <c r="F40" s="2"/>
      <c r="G40" s="36"/>
    </row>
    <row r="41" spans="1:7" s="19" customFormat="1" ht="15.6" x14ac:dyDescent="0.3">
      <c r="A41" s="40" t="s">
        <v>183</v>
      </c>
      <c r="B41" s="44" t="s">
        <v>455</v>
      </c>
      <c r="C41" s="42"/>
      <c r="D41" s="43"/>
      <c r="E41" s="18" t="str">
        <f>IF(ISBLANK(D41)=TRUE,"No","Yes")</f>
        <v>No</v>
      </c>
      <c r="F41" s="2"/>
      <c r="G41" s="36"/>
    </row>
    <row r="42" spans="1:7" s="19" customFormat="1" ht="15.6" x14ac:dyDescent="0.3">
      <c r="A42" s="40" t="s">
        <v>185</v>
      </c>
      <c r="B42" s="44" t="s">
        <v>456</v>
      </c>
      <c r="C42" s="42"/>
      <c r="D42" s="43"/>
      <c r="E42" s="18"/>
      <c r="F42" s="2"/>
      <c r="G42" s="36"/>
    </row>
    <row r="43" spans="1:7" s="19" customFormat="1" ht="15.6" x14ac:dyDescent="0.3">
      <c r="A43" s="40" t="s">
        <v>187</v>
      </c>
      <c r="B43" s="44" t="s">
        <v>457</v>
      </c>
      <c r="C43" s="42"/>
      <c r="D43" s="43"/>
      <c r="E43" s="18"/>
      <c r="F43" s="2"/>
      <c r="G43" s="36"/>
    </row>
    <row r="44" spans="1:7" s="19" customFormat="1" ht="15.6" x14ac:dyDescent="0.3">
      <c r="A44" s="40" t="s">
        <v>189</v>
      </c>
      <c r="B44" s="44" t="s">
        <v>458</v>
      </c>
      <c r="C44" s="54" t="str">
        <f>IF($D$6="Sélectionner une origine","",CONCATENATE("(+",VLOOKUP($D$6,Lists!$D$3:$E$79,2,TRUE),")"))</f>
        <v/>
      </c>
      <c r="D44" s="43"/>
      <c r="E44" s="18" t="str">
        <f>IF(ISBLANK(D44)=TRUE,"No","Yes")</f>
        <v>No</v>
      </c>
      <c r="F44" s="2"/>
      <c r="G44" s="36"/>
    </row>
    <row r="45" spans="1:7" s="19" customFormat="1" ht="15.6" x14ac:dyDescent="0.3">
      <c r="A45" s="40" t="s">
        <v>191</v>
      </c>
      <c r="B45" s="44" t="s">
        <v>459</v>
      </c>
      <c r="C45" s="54" t="str">
        <f>IF($D$6="Sélectionner une origine","",CONCATENATE("(+",VLOOKUP($D$6,Lists!$D$3:$E$79,2,TRUE),")"))</f>
        <v/>
      </c>
      <c r="D45" s="43"/>
      <c r="E45" s="18"/>
      <c r="F45" s="2"/>
      <c r="G45" s="36"/>
    </row>
    <row r="46" spans="1:7" s="19" customFormat="1" ht="15.6" x14ac:dyDescent="0.3">
      <c r="A46" s="40" t="s">
        <v>193</v>
      </c>
      <c r="B46" s="44" t="s">
        <v>460</v>
      </c>
      <c r="C46" s="54" t="str">
        <f>IF($D$6="Sélectionner une origine","",CONCATENATE("(+",VLOOKUP($D$6,Lists!$D$3:$E$79,2,TRUE),")"))</f>
        <v/>
      </c>
      <c r="D46" s="43"/>
      <c r="E46" s="18"/>
      <c r="F46" s="2"/>
      <c r="G46" s="36"/>
    </row>
    <row r="47" spans="1:7" s="19" customFormat="1" ht="16.2" x14ac:dyDescent="0.35">
      <c r="A47" s="86" t="s">
        <v>461</v>
      </c>
      <c r="B47" s="87"/>
      <c r="C47" s="87"/>
      <c r="D47" s="87"/>
      <c r="E47" s="18"/>
      <c r="F47" s="2"/>
      <c r="G47" s="36"/>
    </row>
    <row r="48" spans="1:7" s="19" customFormat="1" ht="15.6" x14ac:dyDescent="0.3">
      <c r="A48" s="40" t="s">
        <v>196</v>
      </c>
      <c r="B48" s="44" t="s">
        <v>462</v>
      </c>
      <c r="C48" s="42"/>
      <c r="D48" s="55"/>
      <c r="E48" s="18" t="str">
        <f>IF(ISBLANK(D48)=TRUE,"No","Yes")</f>
        <v>No</v>
      </c>
      <c r="F48" s="2"/>
      <c r="G48" s="36"/>
    </row>
    <row r="49" spans="1:6" s="19" customFormat="1" ht="15.6" x14ac:dyDescent="0.3">
      <c r="A49" s="40" t="s">
        <v>198</v>
      </c>
      <c r="B49" s="44" t="s">
        <v>463</v>
      </c>
      <c r="C49" s="42"/>
      <c r="D49" s="43"/>
      <c r="E49" s="18" t="str">
        <f>IF(ISBLANK(D49)=TRUE,"No","Yes")</f>
        <v>No</v>
      </c>
      <c r="F49" s="2"/>
    </row>
    <row r="50" spans="1:6" s="19" customFormat="1" ht="16.2" x14ac:dyDescent="0.35">
      <c r="A50" s="40" t="s">
        <v>200</v>
      </c>
      <c r="B50" s="44" t="s">
        <v>464</v>
      </c>
      <c r="C50" s="42"/>
      <c r="D50" s="56"/>
      <c r="E50" s="18" t="str">
        <f>IF(ISBLANK(D50)=TRUE,"No","Yes")</f>
        <v>No</v>
      </c>
      <c r="F50" s="2"/>
    </row>
    <row r="51" spans="1:6" s="19" customFormat="1" ht="15.6" x14ac:dyDescent="0.3">
      <c r="A51" s="40" t="s">
        <v>202</v>
      </c>
      <c r="B51" s="44" t="s">
        <v>465</v>
      </c>
      <c r="C51" s="42"/>
      <c r="D51" s="43"/>
      <c r="E51" s="18" t="str">
        <f>IF(ISBLANK(D51)=TRUE,"No","Yes")</f>
        <v>No</v>
      </c>
      <c r="F51" s="2"/>
    </row>
    <row r="52" spans="1:6" s="19" customFormat="1" ht="15.6" x14ac:dyDescent="0.3">
      <c r="A52" s="40" t="s">
        <v>204</v>
      </c>
      <c r="B52" s="44" t="s">
        <v>466</v>
      </c>
      <c r="C52" s="42"/>
      <c r="D52" s="43"/>
      <c r="E52" s="18" t="str">
        <f>IF(ISBLANK(D52)=TRUE,"No","Yes")</f>
        <v>No</v>
      </c>
      <c r="F52" s="2"/>
    </row>
    <row r="53" spans="1:6" s="19" customFormat="1" ht="15.6" x14ac:dyDescent="0.3">
      <c r="A53" s="40" t="s">
        <v>206</v>
      </c>
      <c r="B53" s="44" t="s">
        <v>467</v>
      </c>
      <c r="C53" s="42"/>
      <c r="D53" s="43"/>
      <c r="E53" s="18"/>
      <c r="F53" s="2"/>
    </row>
    <row r="54" spans="1:6" s="19" customFormat="1" ht="15.6" x14ac:dyDescent="0.3">
      <c r="A54" s="40" t="s">
        <v>208</v>
      </c>
      <c r="B54" s="44" t="s">
        <v>468</v>
      </c>
      <c r="C54" s="42"/>
      <c r="D54" s="43"/>
      <c r="E54" s="18"/>
      <c r="F54" s="2"/>
    </row>
    <row r="55" spans="1:6" s="19" customFormat="1" ht="15.6" x14ac:dyDescent="0.3">
      <c r="A55" s="40" t="s">
        <v>210</v>
      </c>
      <c r="B55" s="44" t="s">
        <v>469</v>
      </c>
      <c r="C55" s="54" t="str">
        <f>IF($D$6="Sélectionner une origine","",CONCATENATE("(+",VLOOKUP($D$6,Lists!$D$3:$E$79,2,TRUE),")"))</f>
        <v/>
      </c>
      <c r="D55" s="43"/>
      <c r="E55" s="18" t="str">
        <f>IF(ISBLANK(D55)=TRUE,"No","Yes")</f>
        <v>No</v>
      </c>
      <c r="F55" s="2"/>
    </row>
    <row r="56" spans="1:6" s="19" customFormat="1" ht="15.6" x14ac:dyDescent="0.3">
      <c r="A56" s="40" t="s">
        <v>212</v>
      </c>
      <c r="B56" s="44" t="s">
        <v>470</v>
      </c>
      <c r="C56" s="54" t="str">
        <f>IF($D$6="Sélectionner une origine","",CONCATENATE("(+",VLOOKUP($D$6,Lists!$D$3:$E$79,2,TRUE),")"))</f>
        <v/>
      </c>
      <c r="D56" s="43"/>
      <c r="E56" s="18"/>
      <c r="F56" s="2"/>
    </row>
    <row r="57" spans="1:6" s="19" customFormat="1" ht="15.6" x14ac:dyDescent="0.3">
      <c r="A57" s="40" t="s">
        <v>214</v>
      </c>
      <c r="B57" s="44" t="s">
        <v>471</v>
      </c>
      <c r="C57" s="54" t="str">
        <f>IF($D$6="Sélectionner une origine","",CONCATENATE("(+",VLOOKUP($D$6,Lists!$D$3:$E$79,2,TRUE),")"))</f>
        <v/>
      </c>
      <c r="D57" s="43"/>
      <c r="E57" s="18"/>
      <c r="F57" s="2"/>
    </row>
    <row r="58" spans="1:6" s="19" customFormat="1" ht="15.6" x14ac:dyDescent="0.3">
      <c r="A58" s="40" t="s">
        <v>216</v>
      </c>
      <c r="B58" s="44" t="s">
        <v>472</v>
      </c>
      <c r="C58" s="42"/>
      <c r="D58" s="43"/>
      <c r="E58" s="18"/>
      <c r="F58" s="2"/>
    </row>
    <row r="59" spans="1:6" s="19" customFormat="1" ht="16.2" x14ac:dyDescent="0.35">
      <c r="A59" s="86" t="s">
        <v>473</v>
      </c>
      <c r="B59" s="87"/>
      <c r="C59" s="87"/>
      <c r="D59" s="87"/>
      <c r="E59" s="18"/>
      <c r="F59" s="2"/>
    </row>
    <row r="60" spans="1:6" s="19" customFormat="1" ht="15.6" x14ac:dyDescent="0.3">
      <c r="A60" s="40" t="s">
        <v>219</v>
      </c>
      <c r="B60" s="44" t="s">
        <v>474</v>
      </c>
      <c r="C60" s="42"/>
      <c r="D60" s="43"/>
      <c r="E60" s="18" t="str">
        <f t="shared" ref="E60:E65" si="0">IF(AND(OR($D$12="Producteur individuel",$D$16="D'un seul membre"),ISBLANK(D60)=TRUE),"No","Yes")</f>
        <v>Yes</v>
      </c>
      <c r="F60" s="2"/>
    </row>
    <row r="61" spans="1:6" s="19" customFormat="1" ht="15.6" x14ac:dyDescent="0.3">
      <c r="A61" s="40" t="s">
        <v>221</v>
      </c>
      <c r="B61" s="44" t="s">
        <v>475</v>
      </c>
      <c r="C61" s="42"/>
      <c r="D61" s="43"/>
      <c r="E61" s="18" t="str">
        <f t="shared" si="0"/>
        <v>Yes</v>
      </c>
      <c r="F61" s="2"/>
    </row>
    <row r="62" spans="1:6" s="19" customFormat="1" ht="15.6" x14ac:dyDescent="0.3">
      <c r="A62" s="40" t="s">
        <v>223</v>
      </c>
      <c r="B62" s="44" t="s">
        <v>476</v>
      </c>
      <c r="C62" s="42"/>
      <c r="D62" s="43"/>
      <c r="E62" s="18" t="str">
        <f t="shared" si="0"/>
        <v>Yes</v>
      </c>
      <c r="F62" s="2"/>
    </row>
    <row r="63" spans="1:6" s="19" customFormat="1" ht="15.6" x14ac:dyDescent="0.3">
      <c r="A63" s="40" t="s">
        <v>225</v>
      </c>
      <c r="B63" s="44" t="s">
        <v>477</v>
      </c>
      <c r="C63" s="42"/>
      <c r="D63" s="43"/>
      <c r="E63" s="18" t="str">
        <f t="shared" si="0"/>
        <v>Yes</v>
      </c>
      <c r="F63" s="2"/>
    </row>
    <row r="64" spans="1:6" s="19" customFormat="1" ht="15.6" x14ac:dyDescent="0.3">
      <c r="A64" s="40" t="s">
        <v>227</v>
      </c>
      <c r="B64" s="44" t="s">
        <v>478</v>
      </c>
      <c r="C64" s="42"/>
      <c r="D64" s="43"/>
      <c r="E64" s="18" t="str">
        <f t="shared" si="0"/>
        <v>Yes</v>
      </c>
      <c r="F64" s="2"/>
    </row>
    <row r="65" spans="1:6" s="19" customFormat="1" ht="30" customHeight="1" x14ac:dyDescent="0.3">
      <c r="A65" s="40" t="s">
        <v>229</v>
      </c>
      <c r="B65" s="44" t="s">
        <v>479</v>
      </c>
      <c r="C65" s="42"/>
      <c r="D65" s="43"/>
      <c r="E65" s="18" t="str">
        <f t="shared" si="0"/>
        <v>Yes</v>
      </c>
      <c r="F65" s="2"/>
    </row>
    <row r="66" spans="1:6" s="19" customFormat="1" ht="15.6" x14ac:dyDescent="0.3">
      <c r="A66" s="40" t="s">
        <v>231</v>
      </c>
      <c r="B66" s="44" t="s">
        <v>480</v>
      </c>
      <c r="C66" s="42"/>
      <c r="D66" s="43"/>
      <c r="E66" s="18" t="str">
        <f>IF(AND(OR($D$12="Producteur individuel",$D$16="D'un seul membre"),ISBLANK(D66)=TRUE,D65="Oui"),"No","Yes")</f>
        <v>Yes</v>
      </c>
      <c r="F66" s="2"/>
    </row>
    <row r="67" spans="1:6" s="19" customFormat="1" ht="15.6" x14ac:dyDescent="0.3">
      <c r="A67" s="40" t="s">
        <v>233</v>
      </c>
      <c r="B67" s="44" t="s">
        <v>481</v>
      </c>
      <c r="C67" s="42"/>
      <c r="D67" s="43"/>
      <c r="E67" s="18" t="str">
        <f>IF(AND(OR($D$12="Producteur individuel",$D$16="D'un seul membre"),ISBLANK(D67)=TRUE),"No","Yes")</f>
        <v>Yes</v>
      </c>
      <c r="F67" s="2"/>
    </row>
    <row r="68" spans="1:6" s="19" customFormat="1" ht="15.6" x14ac:dyDescent="0.3">
      <c r="A68" s="40" t="s">
        <v>235</v>
      </c>
      <c r="B68" s="44" t="s">
        <v>482</v>
      </c>
      <c r="C68" s="42"/>
      <c r="D68" s="57"/>
      <c r="E68" s="18" t="str">
        <f>IF(AND(OR($D$12="Producteur individuel",$D$16="D'un seul membre"),ISBLANK(D68)=TRUE,D67="Oui"),"No","Yes")</f>
        <v>Yes</v>
      </c>
      <c r="F68" s="2"/>
    </row>
    <row r="69" spans="1:6" s="19" customFormat="1" ht="15.6" x14ac:dyDescent="0.3">
      <c r="A69" s="40" t="s">
        <v>237</v>
      </c>
      <c r="B69" s="44" t="s">
        <v>483</v>
      </c>
      <c r="C69" s="42"/>
      <c r="D69" s="46"/>
      <c r="E69" s="18" t="str">
        <f>IF(AND(OR($D$12="Producteur individuel",$D$16="D'un seul membre"),ISBLANK(D69)=TRUE),"No","Yes")</f>
        <v>Yes</v>
      </c>
      <c r="F69" s="2"/>
    </row>
    <row r="70" spans="1:6" s="19" customFormat="1" ht="15.6" x14ac:dyDescent="0.3">
      <c r="A70" s="40" t="s">
        <v>239</v>
      </c>
      <c r="B70" s="44" t="s">
        <v>484</v>
      </c>
      <c r="C70" s="42"/>
      <c r="D70" s="43"/>
      <c r="E70" s="18" t="str">
        <f>IF(AND(OR($D$12="Producteur individuel",$D$16="D'un seul membre"),ISBLANK(D70)=TRUE),"No","Yes")</f>
        <v>Yes</v>
      </c>
      <c r="F70" s="2"/>
    </row>
    <row r="71" spans="1:6" s="19" customFormat="1" ht="15.6" x14ac:dyDescent="0.3">
      <c r="A71" s="40" t="s">
        <v>241</v>
      </c>
      <c r="B71" s="44" t="s">
        <v>485</v>
      </c>
      <c r="C71" s="42"/>
      <c r="D71" s="57"/>
      <c r="E71" s="18" t="str">
        <f>IF(AND(OR($D$12="Producteur individuel",$D$16="D'un seul membre"),ISBLANK(D71)=TRUE,D70="Oui"),"No","Yes")</f>
        <v>Yes</v>
      </c>
      <c r="F71" s="2"/>
    </row>
    <row r="72" spans="1:6" s="19" customFormat="1" ht="16.2" x14ac:dyDescent="0.35">
      <c r="A72" s="86" t="s">
        <v>486</v>
      </c>
      <c r="B72" s="87"/>
      <c r="C72" s="87"/>
      <c r="D72" s="87"/>
      <c r="E72" s="18"/>
      <c r="F72" s="2"/>
    </row>
    <row r="73" spans="1:6" s="19" customFormat="1" ht="30" customHeight="1" x14ac:dyDescent="0.3">
      <c r="A73" s="40" t="s">
        <v>244</v>
      </c>
      <c r="B73" s="51" t="s">
        <v>487</v>
      </c>
      <c r="C73" s="52"/>
      <c r="D73" s="43"/>
      <c r="E73" s="18" t="str">
        <f>IF(ISBLANK(D73)=TRUE,"No","Yes")</f>
        <v>No</v>
      </c>
      <c r="F73" s="2"/>
    </row>
    <row r="74" spans="1:6" s="19" customFormat="1" ht="15.6" x14ac:dyDescent="0.3">
      <c r="A74" s="40" t="s">
        <v>246</v>
      </c>
      <c r="B74" s="44" t="s">
        <v>488</v>
      </c>
      <c r="C74" s="52"/>
      <c r="D74" s="43"/>
      <c r="E74" s="18"/>
      <c r="F74" s="2"/>
    </row>
    <row r="75" spans="1:6" s="19" customFormat="1" ht="30" customHeight="1" x14ac:dyDescent="0.3">
      <c r="A75" s="40" t="s">
        <v>248</v>
      </c>
      <c r="B75" s="51" t="s">
        <v>489</v>
      </c>
      <c r="C75" s="52"/>
      <c r="D75" s="43"/>
      <c r="E75" s="18" t="str">
        <f>IF(ISBLANK(D75)=TRUE,"No","Yes")</f>
        <v>No</v>
      </c>
      <c r="F75" s="2"/>
    </row>
    <row r="76" spans="1:6" s="19" customFormat="1" ht="15.6" x14ac:dyDescent="0.3">
      <c r="A76" s="40" t="s">
        <v>250</v>
      </c>
      <c r="B76" s="51" t="s">
        <v>490</v>
      </c>
      <c r="C76" s="52"/>
      <c r="D76" s="43"/>
      <c r="E76" s="18" t="str">
        <f>IF(ISBLANK(D76)=TRUE,"No","Yes")</f>
        <v>No</v>
      </c>
      <c r="F76" s="2"/>
    </row>
    <row r="77" spans="1:6" s="19" customFormat="1" ht="30" customHeight="1" x14ac:dyDescent="0.3">
      <c r="A77" s="40" t="s">
        <v>252</v>
      </c>
      <c r="B77" s="44" t="s">
        <v>491</v>
      </c>
      <c r="C77" s="42"/>
      <c r="D77" s="43"/>
      <c r="E77" s="18" t="str">
        <f>IF(AND(D8="Commercial",ISBLANK(D77)=TRUE),"No","Yes")</f>
        <v>Yes</v>
      </c>
      <c r="F77" s="2"/>
    </row>
    <row r="78" spans="1:6" s="19" customFormat="1" ht="15.6" x14ac:dyDescent="0.3">
      <c r="A78" s="40" t="s">
        <v>254</v>
      </c>
      <c r="B78" s="51" t="s">
        <v>492</v>
      </c>
      <c r="C78" s="52"/>
      <c r="D78" s="43"/>
      <c r="E78" s="18" t="str">
        <f t="shared" ref="E78:E83" si="1">IF(ISBLANK(D78)=TRUE,"No","Yes")</f>
        <v>No</v>
      </c>
      <c r="F78" s="2"/>
    </row>
    <row r="79" spans="1:6" s="19" customFormat="1" ht="15.6" x14ac:dyDescent="0.3">
      <c r="A79" s="40" t="s">
        <v>256</v>
      </c>
      <c r="B79" s="51" t="s">
        <v>493</v>
      </c>
      <c r="C79" s="52"/>
      <c r="D79" s="43"/>
      <c r="E79" s="18" t="str">
        <f t="shared" si="1"/>
        <v>No</v>
      </c>
      <c r="F79" s="2"/>
    </row>
    <row r="80" spans="1:6" s="19" customFormat="1" ht="15.6" x14ac:dyDescent="0.3">
      <c r="A80" s="40" t="s">
        <v>258</v>
      </c>
      <c r="B80" s="51" t="s">
        <v>494</v>
      </c>
      <c r="C80" s="52"/>
      <c r="D80" s="43"/>
      <c r="E80" s="18" t="str">
        <f t="shared" si="1"/>
        <v>No</v>
      </c>
      <c r="F80" s="2"/>
    </row>
    <row r="81" spans="1:6" s="19" customFormat="1" ht="15.6" x14ac:dyDescent="0.3">
      <c r="A81" s="40" t="s">
        <v>260</v>
      </c>
      <c r="B81" s="51" t="s">
        <v>495</v>
      </c>
      <c r="C81" s="52"/>
      <c r="D81" s="43"/>
      <c r="E81" s="18" t="str">
        <f t="shared" si="1"/>
        <v>No</v>
      </c>
      <c r="F81" s="2"/>
    </row>
    <row r="82" spans="1:6" s="19" customFormat="1" ht="15.6" x14ac:dyDescent="0.3">
      <c r="A82" s="40" t="s">
        <v>262</v>
      </c>
      <c r="B82" s="51" t="s">
        <v>496</v>
      </c>
      <c r="C82" s="52"/>
      <c r="D82" s="43"/>
      <c r="E82" s="18" t="str">
        <f t="shared" si="1"/>
        <v>No</v>
      </c>
      <c r="F82" s="2"/>
    </row>
    <row r="83" spans="1:6" s="19" customFormat="1" ht="75" x14ac:dyDescent="0.3">
      <c r="A83" s="40" t="s">
        <v>264</v>
      </c>
      <c r="B83" s="51" t="s">
        <v>497</v>
      </c>
      <c r="C83" s="52"/>
      <c r="D83" s="43"/>
      <c r="E83" s="18" t="str">
        <f t="shared" si="1"/>
        <v>No</v>
      </c>
      <c r="F83" s="2"/>
    </row>
    <row r="84" spans="1:6" s="19" customFormat="1" ht="15.6" x14ac:dyDescent="0.3">
      <c r="A84" s="40" t="s">
        <v>266</v>
      </c>
      <c r="B84" s="44" t="s">
        <v>498</v>
      </c>
      <c r="C84" s="42"/>
      <c r="D84" s="43"/>
      <c r="E84" s="18" t="str">
        <f>IF(AND(D83="Autre",ISBLANK(D84)),"No","Yes")</f>
        <v>Yes</v>
      </c>
      <c r="F84" s="2"/>
    </row>
    <row r="85" spans="1:6" s="19" customFormat="1" ht="120" x14ac:dyDescent="0.3">
      <c r="A85" s="40" t="s">
        <v>268</v>
      </c>
      <c r="B85" s="44" t="s">
        <v>499</v>
      </c>
      <c r="C85" s="42"/>
      <c r="D85" s="43"/>
      <c r="E85" s="18" t="str">
        <f>IF(ISBLANK(D85)=TRUE,"No","Yes")</f>
        <v>No</v>
      </c>
      <c r="F85" s="2"/>
    </row>
    <row r="86" spans="1:6" s="19" customFormat="1" ht="15.6" x14ac:dyDescent="0.3">
      <c r="A86" s="40" t="s">
        <v>270</v>
      </c>
      <c r="B86" s="44" t="s">
        <v>498</v>
      </c>
      <c r="C86" s="42"/>
      <c r="D86" s="43"/>
      <c r="E86" s="18" t="str">
        <f>IF(AND(D85="Autre",ISBLANK(D86)),"No","Yes")</f>
        <v>Yes</v>
      </c>
      <c r="F86" s="2"/>
    </row>
    <row r="87" spans="1:6" s="19" customFormat="1" ht="15.6" x14ac:dyDescent="0.3">
      <c r="A87" s="40" t="s">
        <v>271</v>
      </c>
      <c r="B87" s="44" t="s">
        <v>500</v>
      </c>
      <c r="C87" s="42"/>
      <c r="D87" s="43"/>
      <c r="E87" s="18" t="str">
        <f>IF(ISBLANK(D87)=TRUE,"No","Yes")</f>
        <v>No</v>
      </c>
      <c r="F87" s="2"/>
    </row>
    <row r="88" spans="1:6" s="19" customFormat="1" ht="15.6" x14ac:dyDescent="0.3">
      <c r="A88" s="40" t="s">
        <v>273</v>
      </c>
      <c r="B88" s="44" t="s">
        <v>501</v>
      </c>
      <c r="C88" s="42"/>
      <c r="D88" s="57"/>
      <c r="E88" s="18" t="str">
        <f>IF(AND(D87="Oui",ISBLANK(D88)),"No","Yes")</f>
        <v>Yes</v>
      </c>
      <c r="F88" s="2"/>
    </row>
    <row r="89" spans="1:6" s="19" customFormat="1" ht="15.6" x14ac:dyDescent="0.3">
      <c r="A89" s="40" t="s">
        <v>275</v>
      </c>
      <c r="B89" s="44" t="s">
        <v>502</v>
      </c>
      <c r="C89" s="42"/>
      <c r="D89" s="43"/>
      <c r="E89" s="18" t="str">
        <f>IF(ISBLANK(D89)=TRUE,"No","Yes")</f>
        <v>No</v>
      </c>
      <c r="F89" s="2"/>
    </row>
    <row r="90" spans="1:6" s="19" customFormat="1" ht="15.6" x14ac:dyDescent="0.3">
      <c r="A90" s="40" t="s">
        <v>277</v>
      </c>
      <c r="B90" s="44" t="s">
        <v>503</v>
      </c>
      <c r="C90" s="42"/>
      <c r="D90" s="57"/>
      <c r="E90" s="18" t="str">
        <f>IF(AND(D89="Oui",ISBLANK(D90)),"No","Yes")</f>
        <v>Yes</v>
      </c>
      <c r="F90" s="2"/>
    </row>
    <row r="91" spans="1:6" s="19" customFormat="1" ht="15.6" x14ac:dyDescent="0.3">
      <c r="A91" s="40" t="s">
        <v>279</v>
      </c>
      <c r="B91" s="44" t="s">
        <v>504</v>
      </c>
      <c r="C91" s="42"/>
      <c r="D91" s="43"/>
      <c r="E91" s="18" t="str">
        <f>IF(ISBLANK(D91)=TRUE,"No","Yes")</f>
        <v>No</v>
      </c>
      <c r="F91" s="2"/>
    </row>
    <row r="92" spans="1:6" s="19" customFormat="1" ht="15.6" x14ac:dyDescent="0.3">
      <c r="A92" s="40" t="s">
        <v>281</v>
      </c>
      <c r="B92" s="44" t="s">
        <v>505</v>
      </c>
      <c r="C92" s="42"/>
      <c r="D92" s="57"/>
      <c r="E92" s="18" t="str">
        <f>IF(AND(D91="Oui",ISBLANK(D92)),"No","Yes")</f>
        <v>Yes</v>
      </c>
      <c r="F92" s="2"/>
    </row>
    <row r="93" spans="1:6" s="19" customFormat="1" ht="16.2" x14ac:dyDescent="0.35">
      <c r="A93" s="86" t="s">
        <v>506</v>
      </c>
      <c r="B93" s="87"/>
      <c r="C93" s="87"/>
      <c r="D93" s="87"/>
      <c r="E93" s="18"/>
      <c r="F93" s="2"/>
    </row>
    <row r="94" spans="1:6" s="19" customFormat="1" ht="15.6" x14ac:dyDescent="0.3">
      <c r="A94" s="40" t="s">
        <v>284</v>
      </c>
      <c r="B94" s="44" t="s">
        <v>507</v>
      </c>
      <c r="C94" s="42"/>
      <c r="D94" s="43"/>
      <c r="E94" s="18"/>
      <c r="F94" s="2"/>
    </row>
    <row r="95" spans="1:6" s="19" customFormat="1" ht="90" x14ac:dyDescent="0.3">
      <c r="A95" s="40" t="s">
        <v>286</v>
      </c>
      <c r="B95" s="44" t="s">
        <v>508</v>
      </c>
      <c r="C95" s="42"/>
      <c r="D95" s="79"/>
      <c r="E95" s="18" t="str">
        <f>IF(ISBLANK(D95)=TRUE,"No","Yes")</f>
        <v>No</v>
      </c>
      <c r="F95" s="2"/>
    </row>
    <row r="96" spans="1:6" s="19" customFormat="1" ht="15.6" x14ac:dyDescent="0.3">
      <c r="A96" s="40" t="s">
        <v>288</v>
      </c>
      <c r="B96" s="44" t="s">
        <v>509</v>
      </c>
      <c r="C96" s="42"/>
      <c r="D96" s="43"/>
      <c r="E96" s="18" t="str">
        <f>IF(AND(D95="Autre",ISBLANK(D96)),"No","Yes")</f>
        <v>Yes</v>
      </c>
      <c r="F96" s="2"/>
    </row>
    <row r="97" spans="1:6" s="19" customFormat="1" ht="15.6" x14ac:dyDescent="0.3">
      <c r="A97" s="40" t="s">
        <v>290</v>
      </c>
      <c r="B97" s="44" t="s">
        <v>510</v>
      </c>
      <c r="C97" s="42"/>
      <c r="D97" s="43"/>
      <c r="E97" s="18"/>
      <c r="F97" s="2"/>
    </row>
    <row r="98" spans="1:6" s="19" customFormat="1" ht="15.6" x14ac:dyDescent="0.3">
      <c r="A98" s="40" t="s">
        <v>292</v>
      </c>
      <c r="B98" s="44" t="s">
        <v>511</v>
      </c>
      <c r="C98" s="42"/>
      <c r="D98" s="43"/>
      <c r="E98" s="18" t="str">
        <f>IF(AND(D$8="Expérimental",ISBLANK(D98)),"No","Yes")</f>
        <v>Yes</v>
      </c>
      <c r="F98" s="2"/>
    </row>
    <row r="99" spans="1:6" s="19" customFormat="1" ht="60" x14ac:dyDescent="0.3">
      <c r="A99" s="40" t="s">
        <v>294</v>
      </c>
      <c r="B99" s="51" t="s">
        <v>512</v>
      </c>
      <c r="C99" s="52"/>
      <c r="D99" s="43"/>
      <c r="E99" s="18" t="str">
        <f>IF(ISBLANK(D99)=TRUE,"No","Yes")</f>
        <v>No</v>
      </c>
      <c r="F99" s="2"/>
    </row>
    <row r="100" spans="1:6" s="19" customFormat="1" ht="15.6" x14ac:dyDescent="0.3">
      <c r="A100" s="40" t="s">
        <v>296</v>
      </c>
      <c r="B100" s="44" t="s">
        <v>513</v>
      </c>
      <c r="C100" s="42"/>
      <c r="D100" s="43"/>
      <c r="E100" s="18" t="str">
        <f>IF(AND(D99="Autre",ISBLANK(D100)),"No","Yes")</f>
        <v>Yes</v>
      </c>
      <c r="F100" s="2"/>
    </row>
    <row r="101" spans="1:6" s="19" customFormat="1" ht="15.6" x14ac:dyDescent="0.3">
      <c r="A101" s="40" t="s">
        <v>298</v>
      </c>
      <c r="B101" s="44" t="s">
        <v>514</v>
      </c>
      <c r="C101" s="42"/>
      <c r="D101" s="43"/>
      <c r="E101" s="18"/>
      <c r="F101" s="2"/>
    </row>
    <row r="102" spans="1:6" s="19" customFormat="1" ht="75" customHeight="1" x14ac:dyDescent="0.3">
      <c r="A102" s="40" t="s">
        <v>300</v>
      </c>
      <c r="B102" s="44" t="s">
        <v>515</v>
      </c>
      <c r="C102" s="42"/>
      <c r="D102" s="43"/>
      <c r="E102" s="18" t="str">
        <f>IF(AND(D$99="Greffage",ISBLANK(D102)),"No","Yes")</f>
        <v>Yes</v>
      </c>
      <c r="F102" s="2"/>
    </row>
    <row r="103" spans="1:6" s="19" customFormat="1" ht="15.6" x14ac:dyDescent="0.3">
      <c r="A103" s="40" t="s">
        <v>302</v>
      </c>
      <c r="B103" s="44" t="s">
        <v>516</v>
      </c>
      <c r="C103" s="42"/>
      <c r="D103" s="43"/>
      <c r="E103" s="18" t="str">
        <f>IF(AND(D102="Autre",ISBLANK(D103)),"No","Yes")</f>
        <v>Yes</v>
      </c>
      <c r="F103" s="2"/>
    </row>
    <row r="104" spans="1:6" s="19" customFormat="1" ht="16.2" x14ac:dyDescent="0.35">
      <c r="A104" s="86" t="s">
        <v>517</v>
      </c>
      <c r="B104" s="87"/>
      <c r="C104" s="87"/>
      <c r="D104" s="87"/>
      <c r="E104" s="18"/>
      <c r="F104" s="2"/>
    </row>
    <row r="105" spans="1:6" s="19" customFormat="1" ht="15.6" x14ac:dyDescent="0.3">
      <c r="A105" s="40" t="s">
        <v>305</v>
      </c>
      <c r="B105" s="44" t="s">
        <v>518</v>
      </c>
      <c r="C105" s="42"/>
      <c r="D105" s="55"/>
      <c r="E105" s="18" t="str">
        <f>IF(ISBLANK(D105)=TRUE,"No","Yes")</f>
        <v>No</v>
      </c>
      <c r="F105" s="2"/>
    </row>
    <row r="106" spans="1:6" s="19" customFormat="1" ht="75" x14ac:dyDescent="0.3">
      <c r="A106" s="40" t="s">
        <v>307</v>
      </c>
      <c r="B106" s="51" t="s">
        <v>519</v>
      </c>
      <c r="C106" s="52"/>
      <c r="D106" s="43"/>
      <c r="E106" s="18" t="str">
        <f>IF(ISBLANK(D106)=TRUE,"No","Yes")</f>
        <v>No</v>
      </c>
      <c r="F106" s="2"/>
    </row>
    <row r="107" spans="1:6" s="19" customFormat="1" ht="15.6" x14ac:dyDescent="0.3">
      <c r="A107" s="40" t="s">
        <v>309</v>
      </c>
      <c r="B107" s="44" t="s">
        <v>498</v>
      </c>
      <c r="C107" s="42"/>
      <c r="D107" s="43"/>
      <c r="E107" s="18" t="str">
        <f>IF(AND(D106="Autre",ISBLANK(D107)),"No","Yes")</f>
        <v>Yes</v>
      </c>
      <c r="F107" s="2"/>
    </row>
    <row r="108" spans="1:6" s="19" customFormat="1" ht="15.6" x14ac:dyDescent="0.3">
      <c r="A108" s="40" t="s">
        <v>310</v>
      </c>
      <c r="B108" s="44" t="s">
        <v>520</v>
      </c>
      <c r="C108" s="42"/>
      <c r="D108" s="43"/>
      <c r="E108" s="18" t="str">
        <f>IF(ISBLANK(D108)=TRUE,"No","Yes")</f>
        <v>No</v>
      </c>
      <c r="F108" s="2"/>
    </row>
    <row r="109" spans="1:6" s="19" customFormat="1" ht="15.6" x14ac:dyDescent="0.3">
      <c r="A109" s="40" t="s">
        <v>312</v>
      </c>
      <c r="B109" s="44" t="s">
        <v>521</v>
      </c>
      <c r="C109" s="42"/>
      <c r="D109" s="43"/>
      <c r="E109" s="18" t="str">
        <f>IF(ISBLANK(D109)=TRUE,"No","Yes")</f>
        <v>No</v>
      </c>
      <c r="F109" s="2"/>
    </row>
    <row r="110" spans="1:6" s="19" customFormat="1" ht="15.6" x14ac:dyDescent="0.3">
      <c r="A110" s="40" t="s">
        <v>314</v>
      </c>
      <c r="B110" s="44" t="s">
        <v>522</v>
      </c>
      <c r="C110" s="42"/>
      <c r="D110" s="43"/>
      <c r="E110" s="18" t="str">
        <f>IF(ISBLANK(D110)=TRUE,"No","Yes")</f>
        <v>No</v>
      </c>
      <c r="F110" s="2"/>
    </row>
    <row r="111" spans="1:6" s="19" customFormat="1" ht="15.6" x14ac:dyDescent="0.3">
      <c r="A111" s="40" t="s">
        <v>316</v>
      </c>
      <c r="B111" s="44" t="s">
        <v>523</v>
      </c>
      <c r="C111" s="42"/>
      <c r="D111" s="43"/>
      <c r="E111" s="18" t="str">
        <f>IF(ISBLANK(D111)=TRUE,"No","Yes")</f>
        <v>No</v>
      </c>
      <c r="F111" s="2"/>
    </row>
    <row r="112" spans="1:6" s="19" customFormat="1" ht="75" x14ac:dyDescent="0.3">
      <c r="A112" s="40" t="s">
        <v>318</v>
      </c>
      <c r="B112" s="44" t="s">
        <v>524</v>
      </c>
      <c r="C112" s="42"/>
      <c r="D112" s="43"/>
      <c r="E112" s="18" t="str">
        <f>IF(ISBLANK(D112)=TRUE,"No","Yes")</f>
        <v>No</v>
      </c>
      <c r="F112" s="2"/>
    </row>
    <row r="113" spans="1:6" s="19" customFormat="1" ht="15.6" x14ac:dyDescent="0.3">
      <c r="A113" s="40" t="s">
        <v>320</v>
      </c>
      <c r="B113" s="44" t="s">
        <v>498</v>
      </c>
      <c r="C113" s="42"/>
      <c r="D113" s="43"/>
      <c r="E113" s="18" t="str">
        <f>IF(AND(D112="Autre",ISBLANK(D113)),"No","Yes")</f>
        <v>Yes</v>
      </c>
      <c r="F113" s="2"/>
    </row>
    <row r="114" spans="1:6" s="19" customFormat="1" ht="15.6" x14ac:dyDescent="0.3">
      <c r="A114" s="40" t="s">
        <v>321</v>
      </c>
      <c r="B114" s="44" t="s">
        <v>525</v>
      </c>
      <c r="C114" s="42"/>
      <c r="D114" s="43"/>
      <c r="E114" s="18"/>
      <c r="F114" s="2"/>
    </row>
    <row r="115" spans="1:6" s="19" customFormat="1" ht="15.6" x14ac:dyDescent="0.3">
      <c r="A115" s="40" t="s">
        <v>323</v>
      </c>
      <c r="B115" s="44" t="s">
        <v>526</v>
      </c>
      <c r="C115" s="42"/>
      <c r="D115" s="43"/>
      <c r="E115" s="18" t="str">
        <f>IF(ISBLANK(D115)=TRUE,"No","Yes")</f>
        <v>No</v>
      </c>
      <c r="F115" s="2"/>
    </row>
    <row r="116" spans="1:6" s="19" customFormat="1" ht="15.6" x14ac:dyDescent="0.3">
      <c r="A116" s="40" t="s">
        <v>325</v>
      </c>
      <c r="B116" s="44" t="s">
        <v>527</v>
      </c>
      <c r="C116" s="42"/>
      <c r="D116" s="43"/>
      <c r="E116" s="18" t="str">
        <f>IF(ISBLANK(D116)=TRUE,"No","Yes")</f>
        <v>No</v>
      </c>
      <c r="F116" s="2"/>
    </row>
    <row r="117" spans="1:6" s="19" customFormat="1" ht="15.6" x14ac:dyDescent="0.3">
      <c r="A117" s="40" t="s">
        <v>327</v>
      </c>
      <c r="B117" s="44" t="s">
        <v>528</v>
      </c>
      <c r="C117" s="42"/>
      <c r="D117" s="43"/>
      <c r="E117" s="18" t="str">
        <f>IF(ISBLANK(D117)=TRUE,"No","Yes")</f>
        <v>No</v>
      </c>
      <c r="F117" s="2"/>
    </row>
    <row r="118" spans="1:6" s="19" customFormat="1" ht="30" x14ac:dyDescent="0.3">
      <c r="A118" s="40"/>
      <c r="B118" s="49" t="s">
        <v>529</v>
      </c>
      <c r="C118" s="58"/>
      <c r="D118" s="43"/>
      <c r="E118" s="18"/>
      <c r="F118" s="2"/>
    </row>
    <row r="119" spans="1:6" s="19" customFormat="1" ht="30" customHeight="1" x14ac:dyDescent="0.3">
      <c r="A119" s="40" t="s">
        <v>330</v>
      </c>
      <c r="B119" s="44" t="s">
        <v>530</v>
      </c>
      <c r="C119" s="42"/>
      <c r="D119" s="43"/>
      <c r="E119" s="18"/>
      <c r="F119" s="2"/>
    </row>
    <row r="120" spans="1:6" s="19" customFormat="1" ht="30" customHeight="1" x14ac:dyDescent="0.3">
      <c r="A120" s="40" t="s">
        <v>332</v>
      </c>
      <c r="B120" s="44" t="s">
        <v>531</v>
      </c>
      <c r="C120" s="42"/>
      <c r="D120" s="43"/>
      <c r="E120" s="18"/>
      <c r="F120" s="2"/>
    </row>
    <row r="121" spans="1:6" s="19" customFormat="1" ht="15.6" x14ac:dyDescent="0.3">
      <c r="A121" s="40" t="s">
        <v>334</v>
      </c>
      <c r="B121" s="44" t="s">
        <v>532</v>
      </c>
      <c r="C121" s="42"/>
      <c r="D121" s="43"/>
      <c r="E121" s="18" t="str">
        <f>IF(ISBLANK(D121)=TRUE,"No","Yes")</f>
        <v>No</v>
      </c>
      <c r="F121" s="2"/>
    </row>
    <row r="122" spans="1:6" s="19" customFormat="1" ht="15.6" x14ac:dyDescent="0.3">
      <c r="A122" s="40" t="s">
        <v>336</v>
      </c>
      <c r="B122" s="44" t="s">
        <v>533</v>
      </c>
      <c r="C122" s="42"/>
      <c r="D122" s="57"/>
      <c r="E122" s="18" t="str">
        <f>IF(AND(D121="Non",ISBLANK(D122)),"No","Yes")</f>
        <v>Yes</v>
      </c>
      <c r="F122" s="2"/>
    </row>
    <row r="123" spans="1:6" s="19" customFormat="1" ht="16.2" x14ac:dyDescent="0.35">
      <c r="A123" s="86" t="s">
        <v>534</v>
      </c>
      <c r="B123" s="87"/>
      <c r="C123" s="87"/>
      <c r="D123" s="87"/>
      <c r="E123" s="18"/>
      <c r="F123" s="2"/>
    </row>
    <row r="124" spans="1:6" s="19" customFormat="1" ht="15.6" x14ac:dyDescent="0.3">
      <c r="A124" s="40" t="s">
        <v>339</v>
      </c>
      <c r="B124" s="44" t="s">
        <v>535</v>
      </c>
      <c r="C124" s="42"/>
      <c r="D124" s="55"/>
      <c r="E124" s="18" t="str">
        <f>IF(ISBLANK(D124)=TRUE,"No","Yes")</f>
        <v>No</v>
      </c>
      <c r="F124" s="2"/>
    </row>
    <row r="125" spans="1:6" s="19" customFormat="1" ht="75" x14ac:dyDescent="0.3">
      <c r="A125" s="40" t="s">
        <v>341</v>
      </c>
      <c r="B125" s="80" t="s">
        <v>536</v>
      </c>
      <c r="C125" s="52"/>
      <c r="D125" s="43"/>
      <c r="E125" s="18" t="str">
        <f>IF(ISBLANK(D125)=TRUE,"No","Yes")</f>
        <v>No</v>
      </c>
      <c r="F125" s="2"/>
    </row>
    <row r="126" spans="1:6" s="19" customFormat="1" ht="15.6" x14ac:dyDescent="0.3">
      <c r="A126" s="59" t="s">
        <v>343</v>
      </c>
      <c r="B126" s="60" t="s">
        <v>498</v>
      </c>
      <c r="C126" s="61"/>
      <c r="D126" s="62"/>
      <c r="E126" s="18" t="str">
        <f>IF(AND(D125="Autre",ISBLANK(D126)),"No","Yes")</f>
        <v>Yes</v>
      </c>
      <c r="F126" s="2"/>
    </row>
    <row r="127" spans="1:6" s="19" customFormat="1" ht="60" customHeight="1" x14ac:dyDescent="0.3">
      <c r="A127" s="63" t="s">
        <v>344</v>
      </c>
      <c r="B127" s="160" t="s">
        <v>537</v>
      </c>
      <c r="C127" s="172"/>
      <c r="D127" s="173"/>
      <c r="E127" s="163" t="str">
        <f>IF(AND(D$128&lt;&gt;"Oui",D$129&lt;&gt;"Oui",D$130&lt;&gt;"Oui"),"No","Yes")</f>
        <v>No</v>
      </c>
      <c r="F127" s="2"/>
    </row>
    <row r="128" spans="1:6" s="19" customFormat="1" ht="20.100000000000001" customHeight="1" x14ac:dyDescent="0.3">
      <c r="A128" s="64"/>
      <c r="B128" s="65" t="s">
        <v>538</v>
      </c>
      <c r="C128" s="66"/>
      <c r="D128" s="67"/>
      <c r="E128" s="164"/>
      <c r="F128" s="2"/>
    </row>
    <row r="129" spans="1:6" s="19" customFormat="1" ht="20.100000000000001" customHeight="1" x14ac:dyDescent="0.3">
      <c r="A129" s="64"/>
      <c r="B129" s="65" t="s">
        <v>539</v>
      </c>
      <c r="C129" s="66"/>
      <c r="D129" s="67"/>
      <c r="E129" s="164"/>
      <c r="F129" s="2"/>
    </row>
    <row r="130" spans="1:6" s="19" customFormat="1" ht="20.100000000000001" customHeight="1" x14ac:dyDescent="0.3">
      <c r="A130" s="68"/>
      <c r="B130" s="69" t="s">
        <v>540</v>
      </c>
      <c r="C130" s="70"/>
      <c r="D130" s="71"/>
      <c r="E130" s="164"/>
      <c r="F130" s="2">
        <f>COUNTIF(D128:D130,"Oui")</f>
        <v>0</v>
      </c>
    </row>
    <row r="131" spans="1:6" s="19" customFormat="1" ht="15.6" x14ac:dyDescent="0.3">
      <c r="A131" s="40" t="s">
        <v>349</v>
      </c>
      <c r="B131" s="51" t="s">
        <v>541</v>
      </c>
      <c r="C131" s="72"/>
      <c r="D131" s="73"/>
      <c r="E131" s="18" t="str">
        <f>IF(AND(F130&gt;1,ISBLANK(D131)),"No","Yes")</f>
        <v>Yes</v>
      </c>
      <c r="F131" s="2"/>
    </row>
    <row r="132" spans="1:6" s="19" customFormat="1" ht="15.6" x14ac:dyDescent="0.3">
      <c r="A132" s="40" t="s">
        <v>351</v>
      </c>
      <c r="B132" s="53" t="s">
        <v>542</v>
      </c>
      <c r="C132" s="72"/>
      <c r="D132" s="73"/>
      <c r="E132" s="18" t="str">
        <f>IF(AND(D$128="Oui",ISBLANK(D132)),"No","Yes")</f>
        <v>Yes</v>
      </c>
      <c r="F132" s="2"/>
    </row>
    <row r="133" spans="1:6" s="19" customFormat="1" ht="105" customHeight="1" x14ac:dyDescent="0.3">
      <c r="A133" s="40" t="s">
        <v>353</v>
      </c>
      <c r="B133" s="53" t="s">
        <v>543</v>
      </c>
      <c r="C133" s="72"/>
      <c r="D133" s="73"/>
      <c r="E133" s="18" t="str">
        <f>IF(AND(D$128="Oui",ISBLANK(D133)),"No","Yes")</f>
        <v>Yes</v>
      </c>
      <c r="F133" s="2"/>
    </row>
    <row r="134" spans="1:6" s="19" customFormat="1" ht="15.6" x14ac:dyDescent="0.3">
      <c r="A134" s="40" t="s">
        <v>355</v>
      </c>
      <c r="B134" s="53" t="s">
        <v>544</v>
      </c>
      <c r="C134" s="72"/>
      <c r="D134" s="73"/>
      <c r="E134" s="18" t="str">
        <f>IF(AND(D133="Autre",ISBLANK(D134)),"No","Yes")</f>
        <v>Yes</v>
      </c>
      <c r="F134" s="2"/>
    </row>
    <row r="135" spans="1:6" s="19" customFormat="1" ht="15.6" x14ac:dyDescent="0.3">
      <c r="A135" s="40" t="s">
        <v>357</v>
      </c>
      <c r="B135" s="53" t="s">
        <v>545</v>
      </c>
      <c r="C135" s="72"/>
      <c r="D135" s="73"/>
      <c r="E135" s="18" t="str">
        <f>IF(AND(D$128="Oui",ISBLANK(D135)),"No","Yes")</f>
        <v>Yes</v>
      </c>
      <c r="F135" s="2"/>
    </row>
    <row r="136" spans="1:6" s="19" customFormat="1" ht="15.6" x14ac:dyDescent="0.3">
      <c r="A136" s="74" t="s">
        <v>359</v>
      </c>
      <c r="B136" s="53" t="s">
        <v>546</v>
      </c>
      <c r="C136" s="72"/>
      <c r="D136" s="73"/>
      <c r="E136" s="18" t="str">
        <f>IF(AND(D$129="Oui",ISBLANK(D136)),"No","Yes")</f>
        <v>Yes</v>
      </c>
      <c r="F136" s="2"/>
    </row>
    <row r="137" spans="1:6" s="19" customFormat="1" ht="90" customHeight="1" x14ac:dyDescent="0.3">
      <c r="A137" s="74" t="s">
        <v>361</v>
      </c>
      <c r="B137" s="53" t="s">
        <v>547</v>
      </c>
      <c r="C137" s="72"/>
      <c r="D137" s="73"/>
      <c r="E137" s="18" t="str">
        <f>IF(AND(D$129="Oui",ISBLANK(D137)),"No","Yes")</f>
        <v>Yes</v>
      </c>
      <c r="F137" s="2"/>
    </row>
    <row r="138" spans="1:6" s="19" customFormat="1" ht="15.6" x14ac:dyDescent="0.3">
      <c r="A138" s="40" t="s">
        <v>363</v>
      </c>
      <c r="B138" s="53" t="s">
        <v>548</v>
      </c>
      <c r="C138" s="72"/>
      <c r="D138" s="73"/>
      <c r="E138" s="18" t="str">
        <f>IF(AND(D137="Autre",ISBLANK(D138)),"No","Yes")</f>
        <v>Yes</v>
      </c>
      <c r="F138" s="2"/>
    </row>
    <row r="139" spans="1:6" s="19" customFormat="1" ht="15.6" x14ac:dyDescent="0.3">
      <c r="A139" s="40" t="s">
        <v>365</v>
      </c>
      <c r="B139" s="53" t="s">
        <v>549</v>
      </c>
      <c r="C139" s="72"/>
      <c r="D139" s="73"/>
      <c r="E139" s="18" t="str">
        <f>IF(AND(D$129="Oui",ISBLANK(D139)),"No","Yes")</f>
        <v>Yes</v>
      </c>
      <c r="F139" s="2"/>
    </row>
    <row r="140" spans="1:6" s="19" customFormat="1" ht="15.6" x14ac:dyDescent="0.3">
      <c r="A140" s="40" t="s">
        <v>367</v>
      </c>
      <c r="B140" s="53" t="s">
        <v>550</v>
      </c>
      <c r="C140" s="72"/>
      <c r="D140" s="73"/>
      <c r="E140" s="18" t="str">
        <f>IF(AND(D$129="Oui",ISBLANK(D140)),"No","Yes")</f>
        <v>Yes</v>
      </c>
      <c r="F140" s="2"/>
    </row>
    <row r="141" spans="1:6" ht="15.6" x14ac:dyDescent="0.3">
      <c r="A141" s="74" t="s">
        <v>369</v>
      </c>
      <c r="B141" s="53" t="s">
        <v>551</v>
      </c>
      <c r="C141" s="72"/>
      <c r="D141" s="73"/>
      <c r="E141" s="18" t="str">
        <f>IF(AND(D$130="Oui",ISBLANK(D141)),"No","Yes")</f>
        <v>Yes</v>
      </c>
    </row>
    <row r="142" spans="1:6" ht="15.6" x14ac:dyDescent="0.3">
      <c r="A142" s="74" t="s">
        <v>371</v>
      </c>
      <c r="B142" s="53" t="s">
        <v>552</v>
      </c>
      <c r="C142" s="72"/>
      <c r="D142" s="73"/>
      <c r="E142" s="18" t="str">
        <f>IF(AND(D$130="Oui",ISBLANK(D142)),"No","Yes")</f>
        <v>Yes</v>
      </c>
    </row>
    <row r="143" spans="1:6" ht="60.9" customHeight="1" x14ac:dyDescent="0.3">
      <c r="A143" s="74" t="s">
        <v>373</v>
      </c>
      <c r="B143" s="53" t="s">
        <v>553</v>
      </c>
      <c r="C143" s="72"/>
      <c r="D143" s="73"/>
      <c r="E143" s="18" t="str">
        <f>IF(AND(D$130="Oui",ISBLANK(D143)),"No","Yes")</f>
        <v>Yes</v>
      </c>
    </row>
    <row r="144" spans="1:6" ht="15.6" x14ac:dyDescent="0.3">
      <c r="A144" s="40" t="s">
        <v>375</v>
      </c>
      <c r="B144" s="53" t="s">
        <v>554</v>
      </c>
      <c r="C144" s="72"/>
      <c r="D144" s="73"/>
      <c r="E144" s="18" t="str">
        <f>IF(AND(D143="Autre",ISBLANK(D144)),"No","Yes")</f>
        <v>Yes</v>
      </c>
    </row>
    <row r="145" spans="1:5" ht="90.9" customHeight="1" x14ac:dyDescent="0.3">
      <c r="A145" s="40" t="s">
        <v>377</v>
      </c>
      <c r="B145" s="53" t="s">
        <v>555</v>
      </c>
      <c r="C145" s="72"/>
      <c r="D145" s="73"/>
      <c r="E145" s="18" t="str">
        <f>IF(AND(D$130="Oui",ISBLANK(D145)),"No","Yes")</f>
        <v>Yes</v>
      </c>
    </row>
    <row r="146" spans="1:5" ht="15.6" x14ac:dyDescent="0.3">
      <c r="A146" s="40" t="s">
        <v>379</v>
      </c>
      <c r="B146" s="53" t="s">
        <v>556</v>
      </c>
      <c r="C146" s="72"/>
      <c r="D146" s="73"/>
      <c r="E146" s="18" t="str">
        <f>IF(AND(D145="Autre",ISBLANK(D146)),"No","Yes")</f>
        <v>Yes</v>
      </c>
    </row>
    <row r="147" spans="1:5" ht="15.6" x14ac:dyDescent="0.3">
      <c r="A147" s="75" t="s">
        <v>381</v>
      </c>
      <c r="B147" s="76" t="s">
        <v>557</v>
      </c>
      <c r="C147" s="77"/>
      <c r="D147" s="78">
        <f>D$132+D$136+D$141</f>
        <v>0</v>
      </c>
      <c r="E147" s="18"/>
    </row>
    <row r="148" spans="1:5" ht="30" x14ac:dyDescent="0.3">
      <c r="A148" s="40" t="s">
        <v>383</v>
      </c>
      <c r="B148" s="44" t="s">
        <v>558</v>
      </c>
      <c r="C148" s="72"/>
      <c r="D148" s="73"/>
      <c r="E148" s="18" t="str">
        <f>IF(ISBLANK(D148)=TRUE,"No","Yes")</f>
        <v>No</v>
      </c>
    </row>
    <row r="149" spans="1:5" ht="15.6" x14ac:dyDescent="0.3">
      <c r="A149" s="40" t="s">
        <v>385</v>
      </c>
      <c r="B149" s="44" t="s">
        <v>533</v>
      </c>
      <c r="C149" s="42"/>
      <c r="D149" s="57"/>
      <c r="E149" s="18" t="str">
        <f>IF(AND(D148="Non",ISBLANK(D149)),"No","Yes")</f>
        <v>Yes</v>
      </c>
    </row>
    <row r="150" spans="1:5" ht="15" x14ac:dyDescent="0.35">
      <c r="A150" s="86" t="s">
        <v>559</v>
      </c>
      <c r="B150" s="87"/>
      <c r="C150" s="87"/>
      <c r="D150" s="87"/>
      <c r="E150" s="20"/>
    </row>
    <row r="151" spans="1:5" ht="15.6" x14ac:dyDescent="0.3">
      <c r="A151" s="40" t="s">
        <v>387</v>
      </c>
      <c r="B151" s="44" t="s">
        <v>560</v>
      </c>
      <c r="C151" s="42"/>
      <c r="D151" s="43"/>
      <c r="E151" s="18" t="str">
        <f>IF(ISBLANK(D151)=TRUE,"No","Yes")</f>
        <v>No</v>
      </c>
    </row>
    <row r="152" spans="1:5" ht="15" x14ac:dyDescent="0.3">
      <c r="A152" s="40" t="s">
        <v>389</v>
      </c>
      <c r="B152" s="44" t="s">
        <v>561</v>
      </c>
      <c r="C152" s="42"/>
      <c r="D152" s="46"/>
      <c r="E152" s="20"/>
    </row>
    <row r="153" spans="1:5" ht="15" x14ac:dyDescent="0.3">
      <c r="A153" s="40" t="s">
        <v>391</v>
      </c>
      <c r="B153" s="44" t="s">
        <v>562</v>
      </c>
      <c r="C153" s="42"/>
      <c r="D153" s="46"/>
      <c r="E153" s="20"/>
    </row>
    <row r="154" spans="1:5" ht="15" x14ac:dyDescent="0.3">
      <c r="A154" s="40" t="s">
        <v>393</v>
      </c>
      <c r="B154" s="44" t="s">
        <v>563</v>
      </c>
      <c r="C154" s="42"/>
      <c r="D154" s="46"/>
      <c r="E154" s="20"/>
    </row>
    <row r="155" spans="1:5" ht="15" x14ac:dyDescent="0.3">
      <c r="A155" s="40" t="s">
        <v>395</v>
      </c>
      <c r="B155" s="44" t="s">
        <v>564</v>
      </c>
      <c r="C155" s="42"/>
      <c r="D155" s="46"/>
      <c r="E155" s="20"/>
    </row>
    <row r="156" spans="1:5" ht="15.6" x14ac:dyDescent="0.3">
      <c r="A156" s="40" t="s">
        <v>397</v>
      </c>
      <c r="B156" s="44" t="s">
        <v>565</v>
      </c>
      <c r="C156" s="42"/>
      <c r="D156" s="43"/>
      <c r="E156" s="18"/>
    </row>
    <row r="157" spans="1:5" ht="15.6" x14ac:dyDescent="0.3">
      <c r="A157" s="40" t="s">
        <v>399</v>
      </c>
      <c r="B157" s="44" t="s">
        <v>566</v>
      </c>
      <c r="C157" s="42"/>
      <c r="D157" s="43"/>
      <c r="E157" s="18"/>
    </row>
    <row r="158" spans="1:5" ht="15.6" x14ac:dyDescent="0.3">
      <c r="A158" s="40" t="s">
        <v>401</v>
      </c>
      <c r="B158" s="44" t="s">
        <v>567</v>
      </c>
      <c r="C158" s="42"/>
      <c r="D158" s="46"/>
      <c r="E158" s="18"/>
    </row>
    <row r="159" spans="1:5" ht="15.6" x14ac:dyDescent="0.3">
      <c r="A159" s="40" t="s">
        <v>403</v>
      </c>
      <c r="B159" s="44" t="s">
        <v>568</v>
      </c>
      <c r="C159" s="42"/>
      <c r="D159" s="43"/>
      <c r="E159" s="18" t="str">
        <f>IF(ISBLANK(D159)=TRUE,"No","Yes")</f>
        <v>No</v>
      </c>
    </row>
    <row r="160" spans="1:5" ht="15" x14ac:dyDescent="0.35">
      <c r="A160" s="86" t="s">
        <v>569</v>
      </c>
      <c r="B160" s="87"/>
      <c r="C160" s="87"/>
      <c r="D160" s="87"/>
      <c r="E160" s="20"/>
    </row>
    <row r="161" spans="1:5" ht="15" x14ac:dyDescent="0.3">
      <c r="A161" s="40" t="s">
        <v>406</v>
      </c>
      <c r="B161" s="44" t="s">
        <v>570</v>
      </c>
      <c r="C161" s="42"/>
      <c r="D161" s="43"/>
      <c r="E161" s="21"/>
    </row>
    <row r="162" spans="1:5" ht="39" customHeight="1" x14ac:dyDescent="0.3">
      <c r="A162" s="100"/>
      <c r="B162" s="103" t="s">
        <v>571</v>
      </c>
      <c r="C162" s="101"/>
      <c r="D162" s="102"/>
      <c r="E162" s="21"/>
    </row>
    <row r="163" spans="1:5" ht="60.75" customHeight="1" x14ac:dyDescent="0.3">
      <c r="A163" s="107"/>
      <c r="B163" s="143" t="s">
        <v>572</v>
      </c>
      <c r="C163" s="42"/>
      <c r="D163" s="106"/>
      <c r="E163" s="105"/>
    </row>
  </sheetData>
  <sheetProtection sheet="1" selectLockedCells="1"/>
  <mergeCells count="7">
    <mergeCell ref="E127:E130"/>
    <mergeCell ref="A1:B1"/>
    <mergeCell ref="E1:E4"/>
    <mergeCell ref="A2:B2"/>
    <mergeCell ref="C3:D3"/>
    <mergeCell ref="A36:D36"/>
    <mergeCell ref="B127:D127"/>
  </mergeCells>
  <phoneticPr fontId="7" type="noConversion"/>
  <conditionalFormatting sqref="A141:A143">
    <cfRule type="expression" dxfId="88" priority="22">
      <formula>$D$130&lt;&gt;"Oui"</formula>
    </cfRule>
  </conditionalFormatting>
  <conditionalFormatting sqref="A9:D9">
    <cfRule type="expression" dxfId="87" priority="59">
      <formula>$D$8&lt;&gt;"Expérimental"</formula>
    </cfRule>
  </conditionalFormatting>
  <conditionalFormatting sqref="A10:D10">
    <cfRule type="expression" dxfId="86" priority="58">
      <formula>$D$9&lt;&gt;"Autre"</formula>
    </cfRule>
  </conditionalFormatting>
  <conditionalFormatting sqref="A13:D13">
    <cfRule type="expression" dxfId="85" priority="61">
      <formula>$D$12&lt;&gt;"Multi-acteurs ou autre"</formula>
    </cfRule>
  </conditionalFormatting>
  <conditionalFormatting sqref="A14:D21">
    <cfRule type="expression" dxfId="84" priority="19">
      <formula>AND($D$12&lt;&gt;"Association de producteurs",$D$12&lt;&gt;"Coopérative")</formula>
    </cfRule>
  </conditionalFormatting>
  <conditionalFormatting sqref="A17:D19">
    <cfRule type="expression" dxfId="83" priority="16">
      <formula>$D$16&lt;&gt;"De plusieurs membres"</formula>
    </cfRule>
  </conditionalFormatting>
  <conditionalFormatting sqref="A20:D21">
    <cfRule type="expression" dxfId="82" priority="15">
      <formula>$D$16&lt;&gt;"D'un seul membre"</formula>
    </cfRule>
  </conditionalFormatting>
  <conditionalFormatting sqref="A22:D25">
    <cfRule type="expression" dxfId="81" priority="18">
      <formula>AND($D$12&lt;&gt;"Centre de recherche",$D$12&lt;&gt;"Plantation de cacao",$D$12&lt;&gt;"Autre")</formula>
    </cfRule>
  </conditionalFormatting>
  <conditionalFormatting sqref="A26:D27">
    <cfRule type="expression" dxfId="80" priority="17">
      <formula>$D$12&lt;&gt;"Producteur individuel"</formula>
    </cfRule>
  </conditionalFormatting>
  <conditionalFormatting sqref="A38:D38">
    <cfRule type="expression" dxfId="79" priority="57">
      <formula>$D$37&lt;&gt;"Représentant autorisé du producteur"</formula>
    </cfRule>
  </conditionalFormatting>
  <conditionalFormatting sqref="A60:D71">
    <cfRule type="expression" dxfId="78" priority="24">
      <formula>AND($D$12&lt;&gt;"Producteur individuel",$D$16&lt;&gt;"D'un seul membre")</formula>
    </cfRule>
  </conditionalFormatting>
  <conditionalFormatting sqref="A66:D66">
    <cfRule type="expression" dxfId="77" priority="54">
      <formula>$D65&lt;&gt;"Oui"</formula>
    </cfRule>
  </conditionalFormatting>
  <conditionalFormatting sqref="A68:D68">
    <cfRule type="expression" dxfId="76" priority="53">
      <formula>$D67&lt;&gt;"Oui"</formula>
    </cfRule>
  </conditionalFormatting>
  <conditionalFormatting sqref="A71:D71">
    <cfRule type="expression" dxfId="75" priority="20">
      <formula>$D70&lt;&gt;"Oui"</formula>
    </cfRule>
  </conditionalFormatting>
  <conditionalFormatting sqref="A77:D77">
    <cfRule type="expression" dxfId="74" priority="60">
      <formula>$D$8&lt;&gt;"Commercial"</formula>
    </cfRule>
  </conditionalFormatting>
  <conditionalFormatting sqref="A84:D84">
    <cfRule type="expression" dxfId="73" priority="52">
      <formula>$D$83&lt;&gt;"Autre"</formula>
    </cfRule>
  </conditionalFormatting>
  <conditionalFormatting sqref="A86:D86">
    <cfRule type="expression" dxfId="72" priority="51">
      <formula>$D$85&lt;&gt;"Autre"</formula>
    </cfRule>
  </conditionalFormatting>
  <conditionalFormatting sqref="A88:D88">
    <cfRule type="expression" dxfId="71" priority="50">
      <formula>$D87&lt;&gt;"Oui"</formula>
    </cfRule>
  </conditionalFormatting>
  <conditionalFormatting sqref="A90:D90">
    <cfRule type="expression" dxfId="70" priority="4">
      <formula>$D89&lt;&gt;"Oui"</formula>
    </cfRule>
  </conditionalFormatting>
  <conditionalFormatting sqref="A92:D92">
    <cfRule type="expression" dxfId="69" priority="3">
      <formula>$D91&lt;&gt;"Oui"</formula>
    </cfRule>
  </conditionalFormatting>
  <conditionalFormatting sqref="A96:D96">
    <cfRule type="expression" dxfId="68" priority="49">
      <formula>$D95&lt;&gt;"Autre"</formula>
    </cfRule>
  </conditionalFormatting>
  <conditionalFormatting sqref="A98:D98">
    <cfRule type="expression" dxfId="67" priority="48">
      <formula>$D$8&lt;&gt;"Expérimental"</formula>
    </cfRule>
  </conditionalFormatting>
  <conditionalFormatting sqref="A100:D100">
    <cfRule type="expression" dxfId="66" priority="47">
      <formula>$D99&lt;&gt;"Autre"</formula>
    </cfRule>
  </conditionalFormatting>
  <conditionalFormatting sqref="A101:D102">
    <cfRule type="expression" dxfId="65" priority="46">
      <formula>$D$99&lt;&gt;"Greffage"</formula>
    </cfRule>
  </conditionalFormatting>
  <conditionalFormatting sqref="A103:D103">
    <cfRule type="expression" dxfId="64" priority="45">
      <formula>$D102&lt;&gt;"Autre"</formula>
    </cfRule>
  </conditionalFormatting>
  <conditionalFormatting sqref="A107:D107">
    <cfRule type="expression" dxfId="63" priority="44">
      <formula>$D106&lt;&gt;"Autre"</formula>
    </cfRule>
  </conditionalFormatting>
  <conditionalFormatting sqref="A113:D113">
    <cfRule type="expression" dxfId="62" priority="43">
      <formula>$D112&lt;&gt;"Autre"</formula>
    </cfRule>
  </conditionalFormatting>
  <conditionalFormatting sqref="A119:D120">
    <cfRule type="expression" dxfId="61" priority="37">
      <formula>$D$8&lt;&gt;"Expérimental"</formula>
    </cfRule>
  </conditionalFormatting>
  <conditionalFormatting sqref="A122:D122">
    <cfRule type="expression" dxfId="60" priority="27">
      <formula>$D121&lt;&gt;"Non"</formula>
    </cfRule>
  </conditionalFormatting>
  <conditionalFormatting sqref="A126:D126">
    <cfRule type="expression" dxfId="59" priority="42">
      <formula>$D125&lt;&gt;"Autre"</formula>
    </cfRule>
  </conditionalFormatting>
  <conditionalFormatting sqref="A131:D131">
    <cfRule type="expression" dxfId="58" priority="35">
      <formula>$F$130&lt;2</formula>
    </cfRule>
  </conditionalFormatting>
  <conditionalFormatting sqref="A132:D135">
    <cfRule type="expression" dxfId="57" priority="34">
      <formula>$D$128&lt;&gt;"Oui"</formula>
    </cfRule>
  </conditionalFormatting>
  <conditionalFormatting sqref="A134:D134">
    <cfRule type="expression" dxfId="56" priority="40">
      <formula>$D133&lt;&gt;"Autre"</formula>
    </cfRule>
  </conditionalFormatting>
  <conditionalFormatting sqref="A136:D140">
    <cfRule type="expression" dxfId="55" priority="21">
      <formula>$D$129&lt;&gt;"Oui"</formula>
    </cfRule>
  </conditionalFormatting>
  <conditionalFormatting sqref="A138:D138">
    <cfRule type="expression" dxfId="54" priority="41">
      <formula>$D137&lt;&gt;"Autre"</formula>
    </cfRule>
  </conditionalFormatting>
  <conditionalFormatting sqref="A144:D144">
    <cfRule type="expression" dxfId="53" priority="2">
      <formula>$D143&lt;&gt;"Autre"</formula>
    </cfRule>
  </conditionalFormatting>
  <conditionalFormatting sqref="A144:D146">
    <cfRule type="expression" dxfId="52" priority="1">
      <formula>$D$130&lt;&gt;"Oui"</formula>
    </cfRule>
  </conditionalFormatting>
  <conditionalFormatting sqref="A146:D146">
    <cfRule type="expression" dxfId="51" priority="38">
      <formula>$D145&lt;&gt;"Autre"</formula>
    </cfRule>
  </conditionalFormatting>
  <conditionalFormatting sqref="A149:D149">
    <cfRule type="expression" dxfId="50" priority="26">
      <formula>$D148&lt;&gt;"Non"</formula>
    </cfRule>
  </conditionalFormatting>
  <conditionalFormatting sqref="A152:D155">
    <cfRule type="expression" dxfId="49" priority="36">
      <formula>$D$151&lt;&gt;"Oui"</formula>
    </cfRule>
  </conditionalFormatting>
  <conditionalFormatting sqref="B141:D143">
    <cfRule type="expression" dxfId="48" priority="32">
      <formula>$D$130&lt;&gt;"Oui"</formula>
    </cfRule>
  </conditionalFormatting>
  <conditionalFormatting sqref="C3:D3">
    <cfRule type="expression" dxfId="47" priority="31">
      <formula>COUNTIF($E:$E,"*"&amp;"No"&amp;"*")=0</formula>
    </cfRule>
  </conditionalFormatting>
  <conditionalFormatting sqref="C44:D46">
    <cfRule type="expression" dxfId="46" priority="56">
      <formula>$C44=""</formula>
    </cfRule>
  </conditionalFormatting>
  <conditionalFormatting sqref="C55:D57">
    <cfRule type="expression" dxfId="45" priority="5">
      <formula>$C55=""</formula>
    </cfRule>
  </conditionalFormatting>
  <conditionalFormatting sqref="E1 E6:E28 E30:E127 E131:E1048576">
    <cfRule type="expression" dxfId="44" priority="30">
      <formula>$E1="No"</formula>
    </cfRule>
  </conditionalFormatting>
  <dataValidations count="38">
    <dataValidation type="decimal" operator="greaterThanOrEqual" allowBlank="1" showInputMessage="1" showErrorMessage="1" error="Enter a valid number" prompt="Enter a number" sqref="D17" xr:uid="{78307BCB-373D-9A4A-B270-1807F3255467}">
      <formula1>2</formula1>
    </dataValidation>
    <dataValidation allowBlank="1" showInputMessage="1" showErrorMessage="1" prompt="Sur la base des réponses ci-dessus " sqref="D28" xr:uid="{D8BCB86D-B3A6-0D4B-997C-33CE0BA64976}"/>
    <dataValidation type="list" allowBlank="1" showInputMessage="1" showErrorMessage="1" error="Choisissez dans la liste " prompt="Choisissez dans la liste " sqref="D16" xr:uid="{485EAD81-F4B9-C747-9FC9-617E40CBF3B9}">
      <formula1>"De plusieurs membres, D'un seul membre"</formula1>
    </dataValidation>
    <dataValidation type="decimal" operator="greaterThan" allowBlank="1" showInputMessage="1" showErrorMessage="1" error="Entrez un numéro valide " prompt="Entrez un numéro" sqref="D119:D120" xr:uid="{53D9DD71-76CD-3B44-88A7-FD54CFF62689}">
      <formula1>0</formula1>
    </dataValidation>
    <dataValidation type="list" allowBlank="1" showInputMessage="1" showErrorMessage="1" error="Choisissez dans la liste " prompt="Choisissez dans la liste " sqref="D148 D121 D151 D159" xr:uid="{67DCA8F0-D29A-E140-B629-77705004594C}">
      <formula1>"Oui, Non, Inconnu"</formula1>
    </dataValidation>
    <dataValidation type="decimal" allowBlank="1" showInputMessage="1" showErrorMessage="1" error="Entrez un numéro valide" prompt="Entrez un numéro" sqref="D158" xr:uid="{AE10A8FB-7AD7-A64B-A4A2-86784F5A2B6B}">
      <formula1>0</formula1>
      <formula2>1</formula2>
    </dataValidation>
    <dataValidation type="decimal" showInputMessage="1" showErrorMessage="1" error="Enter a valid number" prompt="Enter a number" sqref="D69" xr:uid="{26413F79-B185-E747-BDC8-F1879BEF373C}">
      <formula1>0</formula1>
      <formula2>1</formula2>
    </dataValidation>
    <dataValidation type="decimal" allowBlank="1" showInputMessage="1" showErrorMessage="1" error="Entrez un numéro valide " prompt="Entrez un numéro" sqref="D156:D157" xr:uid="{6230B3D0-11B6-5447-8B24-A0CC3C7A410A}">
      <formula1>0</formula1>
      <formula2>40</formula2>
    </dataValidation>
    <dataValidation type="decimal" operator="greaterThanOrEqual" allowBlank="1" showInputMessage="1" showErrorMessage="1" error="Enter a valiod number" prompt="Enter a number" sqref="D60:D64" xr:uid="{F038667D-AA4F-1F4A-B987-D642832D04B5}">
      <formula1>0</formula1>
    </dataValidation>
    <dataValidation type="list" allowBlank="1" showInputMessage="1" showErrorMessage="1" error="Choisissez dans la liste " prompt="Choisissez dans la liste " sqref="D37" xr:uid="{A294A964-628F-714A-A45C-864F4457C249}">
      <formula1>"Sélectionner le type de contact, Producteur individuel de l'échantillon, Représentant de la coopérative/association etc., Représentant autorisé du producteur"</formula1>
    </dataValidation>
    <dataValidation type="decimal" operator="greaterThanOrEqual" allowBlank="1" showInputMessage="1" showErrorMessage="1" error="Entrez un numéro valide" prompt="Entrez un numéro " sqref="D77" xr:uid="{352BFB0C-6542-3E4B-8FC5-B5DFD526CDF6}">
      <formula1>1</formula1>
    </dataValidation>
    <dataValidation type="decimal" allowBlank="1" showInputMessage="1" showErrorMessage="1" error="Veuillez entrer une coordonnée de longitude valide " prompt="Entrez un numéro " sqref="D35" xr:uid="{C2FE7EF4-60EE-254E-80E3-36FF0F158EFB}">
      <formula1>-180</formula1>
      <formula2>180</formula2>
    </dataValidation>
    <dataValidation type="decimal" allowBlank="1" showInputMessage="1" showErrorMessage="1" error="Veuillez entrer une coordonnée de latitude valide " prompt="Entrez un numéro " sqref="D34" xr:uid="{D0E2DB12-DFCF-2444-ACE2-67E9F05CC18D}">
      <formula1>-30</formula1>
      <formula2>30</formula2>
    </dataValidation>
    <dataValidation type="list" allowBlank="1" showInputMessage="1" showErrorMessage="1" error="Choisissez dans la liste " prompt="Choisissez dans la liste " sqref="D12" xr:uid="{A539C096-75C0-1B40-9FBC-9B03080D2401}">
      <formula1>"Sélectionnez le type de producteur, Producteur individuel, Association de producteurs, Coopérative, Centre de recherche, Plantation de cacao, Multi-acteurs ou autre"</formula1>
    </dataValidation>
    <dataValidation type="decimal" operator="greaterThanOrEqual" showInputMessage="1" showErrorMessage="1" error="Enter any number for tonnes/ year" prompt="Enter a number" sqref="D77" xr:uid="{ED70B6BF-A3B1-4244-BEDB-D8A59AD9AB7A}">
      <formula1>0</formula1>
    </dataValidation>
    <dataValidation type="list" allowBlank="1" showInputMessage="1" showErrorMessage="1" error="Choisissez dans la liste " prompt="Choisissez dans la liste " sqref="D8" xr:uid="{38ADF3BA-A513-4944-B2C5-AACF79FD2A15}">
      <formula1>"Commercial, Expérimental"</formula1>
    </dataValidation>
    <dataValidation type="list" allowBlank="1" showInputMessage="1" showErrorMessage="1" error="Choisissez dans la liste " prompt="Choisissez dans la liste " sqref="D83" xr:uid="{FB56A7BC-20C2-4C4B-B385-F0FDAABA15CA}">
      <formula1>"Gestion traditionnelle, Plantation intensive, Système agroforestier, Autre"</formula1>
    </dataValidation>
    <dataValidation type="list" allowBlank="1" showInputMessage="1" showErrorMessage="1" error="Choisissez dans la liste " prompt="Choisissez dans la liste " sqref="D85" xr:uid="{7E4B7244-B4CD-2A46-91D7-9E8AF2B57719}">
      <formula1>"Aucun, Certifié biologique, Rainforest Alliance, UTZ, Fairtrade, Autre"</formula1>
    </dataValidation>
    <dataValidation type="list" allowBlank="1" showInputMessage="1" showErrorMessage="1" error="Choisissez dans la liste " prompt="Choisissez dans la liste " sqref="D95" xr:uid="{2683DE68-6587-4D4D-9305-7971852C6903}">
      <formula1>"Criollo (culture traditionnelle ou similaire), Trinitario, Forastero, Nacional, Autre"</formula1>
    </dataValidation>
    <dataValidation type="list" allowBlank="1" showInputMessage="1" showErrorMessage="1" error="Choisissez dans la liste " prompt="Choisissez dans la liste " sqref="D102" xr:uid="{00635195-6DD6-3746-B8ED-3C774A6E380A}">
      <formula1>"Greffage par le haut, Greffage de bourgeons, Greffage sur arbre mature, Autre"</formula1>
    </dataValidation>
    <dataValidation type="list" allowBlank="1" showInputMessage="1" showErrorMessage="1" error="Choisissez dans la liste " prompt="Choisissez dans la liste " sqref="D106 D125" xr:uid="{7C8FBABB-7EFB-584D-A023-F8F2E15C731E}">
      <formula1>"A la ferme, Au centre post-récolte de la coopérative ou de l'association, A la station expérimentale, Autre"</formula1>
    </dataValidation>
    <dataValidation type="list" allowBlank="1" showInputMessage="1" showErrorMessage="1" error="Choisissez dans la liste " prompt="Choisissez dans la liste " sqref="D112" xr:uid="{2949C3A5-0AD0-EE4D-95FE-59650EC91916}">
      <formula1>"Caisses en bois, Tas, Sacs, Autre"</formula1>
    </dataValidation>
    <dataValidation type="list" allowBlank="1" showInputMessage="1" showErrorMessage="1" error="Choisissez dans la liste " prompt="Choisissez dans la liste " sqref="D143" xr:uid="{E8C86A37-9DE1-B54F-B562-4F81CFE999D1}">
      <formula1>"Plateau et feu, Type samoa, Autre"</formula1>
    </dataValidation>
    <dataValidation type="list" allowBlank="1" showInputMessage="1" showErrorMessage="1" error="Choisissez dans la liste " prompt="Choisissez dans la liste " sqref="D145" xr:uid="{D191F9A9-3D3F-2C42-9D00-55A9D8AC53B1}">
      <formula1>"Bois, Déchets, Gaz, Pétrole, Autre"</formula1>
    </dataValidation>
    <dataValidation type="list" allowBlank="1" showInputMessage="1" showErrorMessage="1" error="Choisissez dans la liste " prompt="Choisissez dans la liste " sqref="D9" xr:uid="{4C909D01-007B-E042-81F2-A2A343A00071}">
      <formula1>"Nouvelle variété, Accessions d'une banque génétique, Variété locale, Nouvelle méthode de production, Autre"</formula1>
    </dataValidation>
    <dataValidation type="list" allowBlank="1" showInputMessage="1" showErrorMessage="1" error="Choisissez dans la liste " prompt="Choisissez dans la liste " sqref="D99" xr:uid="{87079A81-21BF-5343-B4B2-1F36B6D2308A}">
      <formula1>"Graines, Greffage, Autre"</formula1>
    </dataValidation>
    <dataValidation type="list" allowBlank="1" showInputMessage="1" showErrorMessage="1" error="Choisissez dans la liste " prompt="Choisissez dans la liste " sqref="D137" xr:uid="{BF2E7A82-FA3A-3E46-8E75-40F2D63D6E0A}">
      <formula1>"Aire de séchage en ciment, Bois, Bambou, Métal, Autre"</formula1>
    </dataValidation>
    <dataValidation type="list" allowBlank="1" showInputMessage="1" showErrorMessage="1" error="Choisissez dans la liste " prompt="Choisissez dans la liste " sqref="D133" xr:uid="{10BA7F37-7E20-5140-83A1-5445F4E12715}">
      <formula1>"Bord de route/ asphalt, Aire de séchage en ciment, Bois, Bambou, Métal, Autre"</formula1>
    </dataValidation>
    <dataValidation type="decimal" operator="greaterThanOrEqual" allowBlank="1" showInputMessage="1" showErrorMessage="1" error="Entrez un numéro " prompt="Entrez un numéro " sqref="D15" xr:uid="{7178D6DF-2E60-D64E-8ABB-1E7D15F784F9}">
      <formula1>0</formula1>
    </dataValidation>
    <dataValidation type="decimal" operator="greaterThanOrEqual" allowBlank="1" showInputMessage="1" showErrorMessage="1" error="Entrez un numéro valide " prompt="Entrez un numéro " sqref="D18:D19 D114:D116 D73 D75:D76 D78 D108 D110:D111 D23" xr:uid="{7CB1A5B6-3BF1-2242-BAC8-99A0F0CC938B}">
      <formula1>0</formula1>
    </dataValidation>
    <dataValidation allowBlank="1" showInputMessage="1" showErrorMessage="1" prompt="Il faut d'abord sélectionner l'origine (A.01) " sqref="D44:D46 D55:D57" xr:uid="{7F19A571-E331-5B4D-96EF-545A30AB603C}"/>
    <dataValidation allowBlank="1" showInputMessage="1" showErrorMessage="1" prompt="jj/mm/aaaa" sqref="D48 D105 D124" xr:uid="{B2C50642-416A-6342-9BFE-F868EB46EF71}"/>
    <dataValidation type="list" allowBlank="1" showInputMessage="1" showErrorMessage="1" error="Choisissez dans la liste " prompt="Choisissez dans la liste " sqref="D65 D67 D70 D87 D89 D91 D109 D117" xr:uid="{6F688906-2B4A-FE43-9098-0CE41ACCF7F1}">
      <formula1>"Oui, Non"</formula1>
    </dataValidation>
    <dataValidation type="list" allowBlank="1" showInputMessage="1" showErrorMessage="1" error="Choisissez dans la liste " prompt="Choisissez dans la liste " sqref="D79:D82" xr:uid="{C8D5C814-C6CF-DB4E-ACC6-B58A2E07A2D9}">
      <formula1>"janvier, février, mars, avril, mai, juin, juillet, août, septembre, octobre, novembre, décembre"</formula1>
    </dataValidation>
    <dataValidation type="list" allowBlank="1" showInputMessage="1" showErrorMessage="1" error="Sélectionnez cette méthode si applicable " prompt="Sélectionnez cette méthode si applicable " sqref="D128:D130" xr:uid="{47F95A25-6EC2-454A-B1FC-DF34E1F755C3}">
      <formula1>"Oui, Non"</formula1>
    </dataValidation>
    <dataValidation type="decimal" operator="greaterThanOrEqual" allowBlank="1" showInputMessage="1" showErrorMessage="1" error="Entrez un numéro valide " prompt="Entrez un numéro" sqref="D132 D135:D136 D139 D141:D142" xr:uid="{A839A2F0-BE8E-804B-A7DF-A9E33D7F5719}">
      <formula1>0</formula1>
    </dataValidation>
    <dataValidation type="decimal" showInputMessage="1" showErrorMessage="1" error="Entrez un numéro valide " prompt="Entrez un numéro" sqref="D152:D155" xr:uid="{B38E8266-E5A1-4E4F-8DA1-79C66F8EA95D}">
      <formula1>0</formula1>
      <formula2>1</formula2>
    </dataValidation>
    <dataValidation type="decimal" allowBlank="1" showInputMessage="1" showErrorMessage="1" error="Entrez un numéro valide " prompt="Entrez un numéro " sqref="D24:D25" xr:uid="{78D64F4C-5222-0345-A368-908699A4D639}">
      <formula1>0</formula1>
      <formula2>1</formula2>
    </dataValidation>
  </dataValidations>
  <pageMargins left="0.25" right="0.25" top="0.75" bottom="0.75" header="0.3" footer="0.3"/>
  <pageSetup paperSize="9" scale="53" fitToHeight="0"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Choisissez dans la liste " prompt="Sélectionner une origine" xr:uid="{BDFEA5E7-B9B1-F247-8AEB-C4C55B770944}">
          <x14:formula1>
            <xm:f>Lists!$D$1:$D$79</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29F9-FB58-B647-9C2B-4D52295E3AE1}">
  <sheetPr codeName="Sheet4">
    <pageSetUpPr fitToPage="1"/>
  </sheetPr>
  <dimension ref="A1:H163"/>
  <sheetViews>
    <sheetView showGridLines="0" zoomScale="130" zoomScaleNormal="130" workbookViewId="0">
      <selection activeCell="D6" sqref="D6"/>
    </sheetView>
  </sheetViews>
  <sheetFormatPr defaultColWidth="8.44140625" defaultRowHeight="14.4" x14ac:dyDescent="0.3"/>
  <cols>
    <col min="1" max="1" width="7.109375" style="22" customWidth="1"/>
    <col min="2" max="2" width="86.88671875" customWidth="1"/>
    <col min="3" max="3" width="8.6640625" customWidth="1"/>
    <col min="4" max="4" width="30.44140625" style="23" customWidth="1"/>
    <col min="5" max="5" width="5.88671875" style="8" customWidth="1"/>
    <col min="6" max="6" width="8.44140625" style="9" customWidth="1"/>
    <col min="233" max="233" width="5.44140625" bestFit="1" customWidth="1"/>
    <col min="234" max="234" width="104.44140625" customWidth="1"/>
    <col min="235" max="235" width="43.44140625" customWidth="1"/>
    <col min="489" max="489" width="5.44140625" bestFit="1" customWidth="1"/>
    <col min="490" max="490" width="104.44140625" customWidth="1"/>
    <col min="491" max="491" width="43.44140625" customWidth="1"/>
    <col min="745" max="745" width="5.44140625" bestFit="1" customWidth="1"/>
    <col min="746" max="746" width="104.44140625" customWidth="1"/>
    <col min="747" max="747" width="43.44140625" customWidth="1"/>
    <col min="1001" max="1001" width="5.44140625" bestFit="1" customWidth="1"/>
    <col min="1002" max="1002" width="104.44140625" customWidth="1"/>
    <col min="1003" max="1003" width="43.44140625" customWidth="1"/>
    <col min="1257" max="1257" width="5.44140625" bestFit="1" customWidth="1"/>
    <col min="1258" max="1258" width="104.44140625" customWidth="1"/>
    <col min="1259" max="1259" width="43.44140625" customWidth="1"/>
    <col min="1513" max="1513" width="5.44140625" bestFit="1" customWidth="1"/>
    <col min="1514" max="1514" width="104.44140625" customWidth="1"/>
    <col min="1515" max="1515" width="43.44140625" customWidth="1"/>
    <col min="1769" max="1769" width="5.44140625" bestFit="1" customWidth="1"/>
    <col min="1770" max="1770" width="104.44140625" customWidth="1"/>
    <col min="1771" max="1771" width="43.44140625" customWidth="1"/>
    <col min="2025" max="2025" width="5.44140625" bestFit="1" customWidth="1"/>
    <col min="2026" max="2026" width="104.44140625" customWidth="1"/>
    <col min="2027" max="2027" width="43.44140625" customWidth="1"/>
    <col min="2281" max="2281" width="5.44140625" bestFit="1" customWidth="1"/>
    <col min="2282" max="2282" width="104.44140625" customWidth="1"/>
    <col min="2283" max="2283" width="43.44140625" customWidth="1"/>
    <col min="2537" max="2537" width="5.44140625" bestFit="1" customWidth="1"/>
    <col min="2538" max="2538" width="104.44140625" customWidth="1"/>
    <col min="2539" max="2539" width="43.44140625" customWidth="1"/>
    <col min="2793" max="2793" width="5.44140625" bestFit="1" customWidth="1"/>
    <col min="2794" max="2794" width="104.44140625" customWidth="1"/>
    <col min="2795" max="2795" width="43.44140625" customWidth="1"/>
    <col min="3049" max="3049" width="5.44140625" bestFit="1" customWidth="1"/>
    <col min="3050" max="3050" width="104.44140625" customWidth="1"/>
    <col min="3051" max="3051" width="43.44140625" customWidth="1"/>
    <col min="3305" max="3305" width="5.44140625" bestFit="1" customWidth="1"/>
    <col min="3306" max="3306" width="104.44140625" customWidth="1"/>
    <col min="3307" max="3307" width="43.44140625" customWidth="1"/>
    <col min="3561" max="3561" width="5.44140625" bestFit="1" customWidth="1"/>
    <col min="3562" max="3562" width="104.44140625" customWidth="1"/>
    <col min="3563" max="3563" width="43.44140625" customWidth="1"/>
    <col min="3817" max="3817" width="5.44140625" bestFit="1" customWidth="1"/>
    <col min="3818" max="3818" width="104.44140625" customWidth="1"/>
    <col min="3819" max="3819" width="43.44140625" customWidth="1"/>
    <col min="4073" max="4073" width="5.44140625" bestFit="1" customWidth="1"/>
    <col min="4074" max="4074" width="104.44140625" customWidth="1"/>
    <col min="4075" max="4075" width="43.44140625" customWidth="1"/>
    <col min="4329" max="4329" width="5.44140625" bestFit="1" customWidth="1"/>
    <col min="4330" max="4330" width="104.44140625" customWidth="1"/>
    <col min="4331" max="4331" width="43.44140625" customWidth="1"/>
    <col min="4585" max="4585" width="5.44140625" bestFit="1" customWidth="1"/>
    <col min="4586" max="4586" width="104.44140625" customWidth="1"/>
    <col min="4587" max="4587" width="43.44140625" customWidth="1"/>
    <col min="4841" max="4841" width="5.44140625" bestFit="1" customWidth="1"/>
    <col min="4842" max="4842" width="104.44140625" customWidth="1"/>
    <col min="4843" max="4843" width="43.44140625" customWidth="1"/>
    <col min="5097" max="5097" width="5.44140625" bestFit="1" customWidth="1"/>
    <col min="5098" max="5098" width="104.44140625" customWidth="1"/>
    <col min="5099" max="5099" width="43.44140625" customWidth="1"/>
    <col min="5353" max="5353" width="5.44140625" bestFit="1" customWidth="1"/>
    <col min="5354" max="5354" width="104.44140625" customWidth="1"/>
    <col min="5355" max="5355" width="43.44140625" customWidth="1"/>
    <col min="5609" max="5609" width="5.44140625" bestFit="1" customWidth="1"/>
    <col min="5610" max="5610" width="104.44140625" customWidth="1"/>
    <col min="5611" max="5611" width="43.44140625" customWidth="1"/>
    <col min="5865" max="5865" width="5.44140625" bestFit="1" customWidth="1"/>
    <col min="5866" max="5866" width="104.44140625" customWidth="1"/>
    <col min="5867" max="5867" width="43.44140625" customWidth="1"/>
    <col min="6121" max="6121" width="5.44140625" bestFit="1" customWidth="1"/>
    <col min="6122" max="6122" width="104.44140625" customWidth="1"/>
    <col min="6123" max="6123" width="43.44140625" customWidth="1"/>
    <col min="6377" max="6377" width="5.44140625" bestFit="1" customWidth="1"/>
    <col min="6378" max="6378" width="104.44140625" customWidth="1"/>
    <col min="6379" max="6379" width="43.44140625" customWidth="1"/>
    <col min="6633" max="6633" width="5.44140625" bestFit="1" customWidth="1"/>
    <col min="6634" max="6634" width="104.44140625" customWidth="1"/>
    <col min="6635" max="6635" width="43.44140625" customWidth="1"/>
    <col min="6889" max="6889" width="5.44140625" bestFit="1" customWidth="1"/>
    <col min="6890" max="6890" width="104.44140625" customWidth="1"/>
    <col min="6891" max="6891" width="43.44140625" customWidth="1"/>
    <col min="7145" max="7145" width="5.44140625" bestFit="1" customWidth="1"/>
    <col min="7146" max="7146" width="104.44140625" customWidth="1"/>
    <col min="7147" max="7147" width="43.44140625" customWidth="1"/>
    <col min="7401" max="7401" width="5.44140625" bestFit="1" customWidth="1"/>
    <col min="7402" max="7402" width="104.44140625" customWidth="1"/>
    <col min="7403" max="7403" width="43.44140625" customWidth="1"/>
    <col min="7657" max="7657" width="5.44140625" bestFit="1" customWidth="1"/>
    <col min="7658" max="7658" width="104.44140625" customWidth="1"/>
    <col min="7659" max="7659" width="43.44140625" customWidth="1"/>
    <col min="7913" max="7913" width="5.44140625" bestFit="1" customWidth="1"/>
    <col min="7914" max="7914" width="104.44140625" customWidth="1"/>
    <col min="7915" max="7915" width="43.44140625" customWidth="1"/>
    <col min="8169" max="8169" width="5.44140625" bestFit="1" customWidth="1"/>
    <col min="8170" max="8170" width="104.44140625" customWidth="1"/>
    <col min="8171" max="8171" width="43.44140625" customWidth="1"/>
    <col min="8425" max="8425" width="5.44140625" bestFit="1" customWidth="1"/>
    <col min="8426" max="8426" width="104.44140625" customWidth="1"/>
    <col min="8427" max="8427" width="43.44140625" customWidth="1"/>
    <col min="8681" max="8681" width="5.44140625" bestFit="1" customWidth="1"/>
    <col min="8682" max="8682" width="104.44140625" customWidth="1"/>
    <col min="8683" max="8683" width="43.44140625" customWidth="1"/>
    <col min="8937" max="8937" width="5.44140625" bestFit="1" customWidth="1"/>
    <col min="8938" max="8938" width="104.44140625" customWidth="1"/>
    <col min="8939" max="8939" width="43.44140625" customWidth="1"/>
    <col min="9193" max="9193" width="5.44140625" bestFit="1" customWidth="1"/>
    <col min="9194" max="9194" width="104.44140625" customWidth="1"/>
    <col min="9195" max="9195" width="43.44140625" customWidth="1"/>
    <col min="9449" max="9449" width="5.44140625" bestFit="1" customWidth="1"/>
    <col min="9450" max="9450" width="104.44140625" customWidth="1"/>
    <col min="9451" max="9451" width="43.44140625" customWidth="1"/>
    <col min="9705" max="9705" width="5.44140625" bestFit="1" customWidth="1"/>
    <col min="9706" max="9706" width="104.44140625" customWidth="1"/>
    <col min="9707" max="9707" width="43.44140625" customWidth="1"/>
    <col min="9961" max="9961" width="5.44140625" bestFit="1" customWidth="1"/>
    <col min="9962" max="9962" width="104.44140625" customWidth="1"/>
    <col min="9963" max="9963" width="43.44140625" customWidth="1"/>
    <col min="10217" max="10217" width="5.44140625" bestFit="1" customWidth="1"/>
    <col min="10218" max="10218" width="104.44140625" customWidth="1"/>
    <col min="10219" max="10219" width="43.44140625" customWidth="1"/>
    <col min="10473" max="10473" width="5.44140625" bestFit="1" customWidth="1"/>
    <col min="10474" max="10474" width="104.44140625" customWidth="1"/>
    <col min="10475" max="10475" width="43.44140625" customWidth="1"/>
    <col min="10729" max="10729" width="5.44140625" bestFit="1" customWidth="1"/>
    <col min="10730" max="10730" width="104.44140625" customWidth="1"/>
    <col min="10731" max="10731" width="43.44140625" customWidth="1"/>
    <col min="10985" max="10985" width="5.44140625" bestFit="1" customWidth="1"/>
    <col min="10986" max="10986" width="104.44140625" customWidth="1"/>
    <col min="10987" max="10987" width="43.44140625" customWidth="1"/>
    <col min="11241" max="11241" width="5.44140625" bestFit="1" customWidth="1"/>
    <col min="11242" max="11242" width="104.44140625" customWidth="1"/>
    <col min="11243" max="11243" width="43.44140625" customWidth="1"/>
    <col min="11497" max="11497" width="5.44140625" bestFit="1" customWidth="1"/>
    <col min="11498" max="11498" width="104.44140625" customWidth="1"/>
    <col min="11499" max="11499" width="43.44140625" customWidth="1"/>
    <col min="11753" max="11753" width="5.44140625" bestFit="1" customWidth="1"/>
    <col min="11754" max="11754" width="104.44140625" customWidth="1"/>
    <col min="11755" max="11755" width="43.44140625" customWidth="1"/>
    <col min="12009" max="12009" width="5.44140625" bestFit="1" customWidth="1"/>
    <col min="12010" max="12010" width="104.44140625" customWidth="1"/>
    <col min="12011" max="12011" width="43.44140625" customWidth="1"/>
    <col min="12265" max="12265" width="5.44140625" bestFit="1" customWidth="1"/>
    <col min="12266" max="12266" width="104.44140625" customWidth="1"/>
    <col min="12267" max="12267" width="43.44140625" customWidth="1"/>
    <col min="12521" max="12521" width="5.44140625" bestFit="1" customWidth="1"/>
    <col min="12522" max="12522" width="104.44140625" customWidth="1"/>
    <col min="12523" max="12523" width="43.44140625" customWidth="1"/>
    <col min="12777" max="12777" width="5.44140625" bestFit="1" customWidth="1"/>
    <col min="12778" max="12778" width="104.44140625" customWidth="1"/>
    <col min="12779" max="12779" width="43.44140625" customWidth="1"/>
    <col min="13033" max="13033" width="5.44140625" bestFit="1" customWidth="1"/>
    <col min="13034" max="13034" width="104.44140625" customWidth="1"/>
    <col min="13035" max="13035" width="43.44140625" customWidth="1"/>
    <col min="13289" max="13289" width="5.44140625" bestFit="1" customWidth="1"/>
    <col min="13290" max="13290" width="104.44140625" customWidth="1"/>
    <col min="13291" max="13291" width="43.44140625" customWidth="1"/>
    <col min="13545" max="13545" width="5.44140625" bestFit="1" customWidth="1"/>
    <col min="13546" max="13546" width="104.44140625" customWidth="1"/>
    <col min="13547" max="13547" width="43.44140625" customWidth="1"/>
    <col min="13801" max="13801" width="5.44140625" bestFit="1" customWidth="1"/>
    <col min="13802" max="13802" width="104.44140625" customWidth="1"/>
    <col min="13803" max="13803" width="43.44140625" customWidth="1"/>
    <col min="14057" max="14057" width="5.44140625" bestFit="1" customWidth="1"/>
    <col min="14058" max="14058" width="104.44140625" customWidth="1"/>
    <col min="14059" max="14059" width="43.44140625" customWidth="1"/>
    <col min="14313" max="14313" width="5.44140625" bestFit="1" customWidth="1"/>
    <col min="14314" max="14314" width="104.44140625" customWidth="1"/>
    <col min="14315" max="14315" width="43.44140625" customWidth="1"/>
    <col min="14569" max="14569" width="5.44140625" bestFit="1" customWidth="1"/>
    <col min="14570" max="14570" width="104.44140625" customWidth="1"/>
    <col min="14571" max="14571" width="43.44140625" customWidth="1"/>
    <col min="14825" max="14825" width="5.44140625" bestFit="1" customWidth="1"/>
    <col min="14826" max="14826" width="104.44140625" customWidth="1"/>
    <col min="14827" max="14827" width="43.44140625" customWidth="1"/>
    <col min="15081" max="15081" width="5.44140625" bestFit="1" customWidth="1"/>
    <col min="15082" max="15082" width="104.44140625" customWidth="1"/>
    <col min="15083" max="15083" width="43.44140625" customWidth="1"/>
    <col min="15337" max="15337" width="5.44140625" bestFit="1" customWidth="1"/>
    <col min="15338" max="15338" width="104.44140625" customWidth="1"/>
    <col min="15339" max="15339" width="43.44140625" customWidth="1"/>
    <col min="15593" max="15593" width="5.44140625" bestFit="1" customWidth="1"/>
    <col min="15594" max="15594" width="104.44140625" customWidth="1"/>
    <col min="15595" max="15595" width="43.44140625" customWidth="1"/>
    <col min="15849" max="15849" width="5.44140625" bestFit="1" customWidth="1"/>
    <col min="15850" max="15850" width="104.44140625" customWidth="1"/>
    <col min="15851" max="15851" width="43.44140625" customWidth="1"/>
    <col min="16105" max="16105" width="5.44140625" bestFit="1" customWidth="1"/>
    <col min="16106" max="16106" width="104.44140625" customWidth="1"/>
    <col min="16107" max="16107" width="43.44140625" customWidth="1"/>
    <col min="16366" max="16384" width="9.109375" customWidth="1"/>
  </cols>
  <sheetData>
    <row r="1" spans="1:8" s="1" customFormat="1" ht="40.5" customHeight="1" x14ac:dyDescent="0.3">
      <c r="A1" s="151" t="s">
        <v>11</v>
      </c>
      <c r="B1" s="174"/>
      <c r="C1" s="10"/>
      <c r="D1" s="11"/>
      <c r="E1" s="167" t="s">
        <v>573</v>
      </c>
      <c r="F1" s="12"/>
    </row>
    <row r="2" spans="1:8" ht="64.5" customHeight="1" x14ac:dyDescent="0.3">
      <c r="A2" s="168" t="s">
        <v>574</v>
      </c>
      <c r="B2" s="169"/>
      <c r="C2" s="13"/>
      <c r="D2" s="14"/>
      <c r="E2" s="150"/>
    </row>
    <row r="3" spans="1:8" ht="23.4" customHeight="1" thickBot="1" x14ac:dyDescent="0.4">
      <c r="A3" s="39"/>
      <c r="B3" s="99" t="s">
        <v>575</v>
      </c>
      <c r="C3" s="170"/>
      <c r="D3" s="171"/>
      <c r="E3" s="150"/>
      <c r="F3" s="15"/>
    </row>
    <row r="4" spans="1:8" ht="24.75" customHeight="1" x14ac:dyDescent="0.3">
      <c r="A4" s="92"/>
      <c r="B4" s="88" t="s">
        <v>576</v>
      </c>
      <c r="C4" s="89"/>
      <c r="D4" s="91" t="s">
        <v>577</v>
      </c>
      <c r="E4" s="150"/>
      <c r="F4" s="16"/>
    </row>
    <row r="5" spans="1:8" s="2" customFormat="1" ht="16.2" x14ac:dyDescent="0.35">
      <c r="A5" s="86" t="s">
        <v>578</v>
      </c>
      <c r="B5" s="87"/>
      <c r="C5" s="87"/>
      <c r="D5" s="87"/>
      <c r="E5" s="17"/>
    </row>
    <row r="6" spans="1:8" s="19" customFormat="1" ht="15.9" customHeight="1" x14ac:dyDescent="0.3">
      <c r="A6" s="40" t="s">
        <v>113</v>
      </c>
      <c r="B6" s="41" t="s">
        <v>579</v>
      </c>
      <c r="C6" s="42"/>
      <c r="D6" s="43" t="s">
        <v>902</v>
      </c>
      <c r="E6" s="18" t="str">
        <f>IF(AND(D6&lt;&gt;"Seleccione un origen",ISBLANK(D6)=FALSE),"Yes","No")</f>
        <v>Yes</v>
      </c>
      <c r="F6" s="2"/>
      <c r="G6" s="36"/>
      <c r="H6" s="36"/>
    </row>
    <row r="7" spans="1:8" s="19" customFormat="1" ht="30" x14ac:dyDescent="0.3">
      <c r="A7" s="40" t="s">
        <v>116</v>
      </c>
      <c r="B7" s="44" t="s">
        <v>581</v>
      </c>
      <c r="C7" s="42"/>
      <c r="D7" s="43"/>
      <c r="E7" s="18" t="str">
        <f>IF(ISBLANK(D7)=TRUE,"No","Yes")</f>
        <v>No</v>
      </c>
      <c r="F7" s="2"/>
      <c r="G7" s="36"/>
      <c r="H7" s="36"/>
    </row>
    <row r="8" spans="1:8" s="19" customFormat="1" ht="15.6" x14ac:dyDescent="0.3">
      <c r="A8" s="40" t="s">
        <v>118</v>
      </c>
      <c r="B8" s="44" t="s">
        <v>582</v>
      </c>
      <c r="C8" s="42"/>
      <c r="D8" s="43"/>
      <c r="E8" s="18" t="str">
        <f>IF(ISBLANK(D8)=TRUE,"No","Yes")</f>
        <v>No</v>
      </c>
      <c r="F8" s="2"/>
      <c r="G8" s="36"/>
      <c r="H8" s="36"/>
    </row>
    <row r="9" spans="1:8" s="19" customFormat="1" ht="95.1" customHeight="1" x14ac:dyDescent="0.3">
      <c r="A9" s="40" t="s">
        <v>120</v>
      </c>
      <c r="B9" s="44" t="s">
        <v>583</v>
      </c>
      <c r="C9" s="42"/>
      <c r="D9" s="43"/>
      <c r="E9" s="18" t="str">
        <f>IF(AND(D8="Experimental",ISBLANK(D9)),"No","Yes")</f>
        <v>Yes</v>
      </c>
      <c r="F9" s="2"/>
      <c r="G9" s="36"/>
      <c r="H9" s="36"/>
    </row>
    <row r="10" spans="1:8" s="19" customFormat="1" ht="15.6" x14ac:dyDescent="0.3">
      <c r="A10" s="40" t="s">
        <v>122</v>
      </c>
      <c r="B10" s="44" t="s">
        <v>584</v>
      </c>
      <c r="C10" s="42"/>
      <c r="D10" s="43"/>
      <c r="E10" s="18" t="str">
        <f>IF(AND(D9="Otro",ISBLANK(D10)),"No","Yes")</f>
        <v>Yes</v>
      </c>
      <c r="F10" s="2"/>
      <c r="G10" s="36"/>
      <c r="H10" s="36"/>
    </row>
    <row r="11" spans="1:8" s="19" customFormat="1" ht="16.2" x14ac:dyDescent="0.35">
      <c r="A11" s="86" t="s">
        <v>585</v>
      </c>
      <c r="B11" s="87"/>
      <c r="C11" s="87"/>
      <c r="D11" s="87"/>
      <c r="E11" s="18"/>
      <c r="F11" s="2"/>
      <c r="G11" s="36"/>
      <c r="H11" s="36"/>
    </row>
    <row r="12" spans="1:8" s="19" customFormat="1" ht="103.5" customHeight="1" x14ac:dyDescent="0.3">
      <c r="A12" s="40" t="s">
        <v>125</v>
      </c>
      <c r="B12" s="44" t="s">
        <v>586</v>
      </c>
      <c r="C12" s="42"/>
      <c r="D12" s="43" t="s">
        <v>587</v>
      </c>
      <c r="E12" s="18" t="str">
        <f>IF(AND(D12&lt;&gt;"Seleccione el tipo de productor/a",ISBLANK(D12)=FALSE),"Yes","No")</f>
        <v>No</v>
      </c>
      <c r="F12" s="2"/>
      <c r="G12" s="36"/>
      <c r="H12" s="36"/>
    </row>
    <row r="13" spans="1:8" s="19" customFormat="1" ht="60.75" customHeight="1" x14ac:dyDescent="0.3">
      <c r="A13" s="40" t="s">
        <v>128</v>
      </c>
      <c r="B13" s="44" t="s">
        <v>588</v>
      </c>
      <c r="C13" s="42"/>
      <c r="D13" s="43"/>
      <c r="E13" s="18" t="str">
        <f>IF(AND(D12="Otro",ISBLANK(D13)),"No","Yes")</f>
        <v>Yes</v>
      </c>
      <c r="F13" s="2"/>
      <c r="G13" s="36"/>
      <c r="H13" s="36"/>
    </row>
    <row r="14" spans="1:8" s="19" customFormat="1" ht="15.6" x14ac:dyDescent="0.3">
      <c r="A14" s="40" t="s">
        <v>130</v>
      </c>
      <c r="B14" s="45" t="s">
        <v>589</v>
      </c>
      <c r="C14" s="42"/>
      <c r="D14" s="43"/>
      <c r="E14" s="18" t="str">
        <f>IF(AND(OR(D$12="Asociación de productores/as",D$12="Cooperativa"),ISBLANK(D14)=TRUE),"No","Yes")</f>
        <v>Yes</v>
      </c>
      <c r="F14" s="2" t="str">
        <f>IF(ISBLANK(D14),"",D14)</f>
        <v/>
      </c>
      <c r="G14" s="36"/>
      <c r="H14" s="36"/>
    </row>
    <row r="15" spans="1:8" s="19" customFormat="1" ht="15.6" x14ac:dyDescent="0.3">
      <c r="A15" s="40" t="s">
        <v>132</v>
      </c>
      <c r="B15" s="44" t="s">
        <v>590</v>
      </c>
      <c r="C15" s="42"/>
      <c r="D15" s="43"/>
      <c r="E15" s="18" t="str">
        <f>IF(AND(OR(D$12="Asociación de productores/as",D$12="Cooperativa"),ISBLANK(D15)=TRUE),"No","Yes")</f>
        <v>Yes</v>
      </c>
      <c r="F15" s="2"/>
      <c r="G15" s="36"/>
      <c r="H15" s="36"/>
    </row>
    <row r="16" spans="1:8" s="19" customFormat="1" ht="30" customHeight="1" x14ac:dyDescent="0.3">
      <c r="A16" s="40" t="s">
        <v>134</v>
      </c>
      <c r="B16" s="44" t="s">
        <v>591</v>
      </c>
      <c r="C16" s="42"/>
      <c r="D16" s="43"/>
      <c r="E16" s="18" t="str">
        <f>IF(AND(OR(D$12="Asociación de productores/as",D$12="Cooperativa"),ISBLANK(D16)=TRUE),"No","Yes")</f>
        <v>Yes</v>
      </c>
      <c r="F16" s="2"/>
      <c r="G16" s="36"/>
      <c r="H16" s="36"/>
    </row>
    <row r="17" spans="1:6" s="19" customFormat="1" ht="30" customHeight="1" x14ac:dyDescent="0.3">
      <c r="A17" s="40" t="s">
        <v>136</v>
      </c>
      <c r="B17" s="44" t="s">
        <v>592</v>
      </c>
      <c r="C17" s="42"/>
      <c r="D17" s="43"/>
      <c r="E17" s="18" t="str">
        <f>IF(AND(OR(D$12="Asociación de productores/as",D$12="Cooperativa"),ISBLANK(D17)=TRUE,$D$16="De varios miembros"),"No","Yes")</f>
        <v>Yes</v>
      </c>
      <c r="F17" s="2"/>
    </row>
    <row r="18" spans="1:6" s="19" customFormat="1" ht="30" customHeight="1" x14ac:dyDescent="0.3">
      <c r="A18" s="40" t="s">
        <v>138</v>
      </c>
      <c r="B18" s="44" t="s">
        <v>593</v>
      </c>
      <c r="C18" s="42"/>
      <c r="D18" s="43"/>
      <c r="E18" s="18" t="str">
        <f>IF(AND(OR(D$12="Asociación de productores/as",D$12="Cooperativa"),ISBLANK(D18)=TRUE,$D$16="De varios miembros"),"No","Yes")</f>
        <v>Yes</v>
      </c>
      <c r="F18" s="2"/>
    </row>
    <row r="19" spans="1:6" s="19" customFormat="1" ht="30" customHeight="1" x14ac:dyDescent="0.3">
      <c r="A19" s="40" t="s">
        <v>140</v>
      </c>
      <c r="B19" s="44" t="s">
        <v>594</v>
      </c>
      <c r="C19" s="42"/>
      <c r="D19" s="43"/>
      <c r="E19" s="18" t="str">
        <f>IF(AND(OR(D$12="Asociación de productores/as",D$12="Cooperativa"),ISBLANK(D19)=TRUE,$D$16="De varios miembros"),"No","Yes")</f>
        <v>Yes</v>
      </c>
      <c r="F19" s="2"/>
    </row>
    <row r="20" spans="1:6" s="19" customFormat="1" ht="30" customHeight="1" x14ac:dyDescent="0.3">
      <c r="A20" s="40" t="s">
        <v>142</v>
      </c>
      <c r="B20" s="44" t="s">
        <v>595</v>
      </c>
      <c r="C20" s="42"/>
      <c r="D20" s="43"/>
      <c r="E20" s="18" t="str">
        <f>IF(AND(OR(D$12="Asociación de productores/as",D$12="Cooperativa"),ISBLANK(D20)=TRUE,$D$16="De un miembro"),"No","Yes")</f>
        <v>Yes</v>
      </c>
      <c r="F20" s="2"/>
    </row>
    <row r="21" spans="1:6" s="19" customFormat="1" ht="30" customHeight="1" x14ac:dyDescent="0.3">
      <c r="A21" s="40" t="s">
        <v>144</v>
      </c>
      <c r="B21" s="44" t="s">
        <v>596</v>
      </c>
      <c r="C21" s="42"/>
      <c r="D21" s="43"/>
      <c r="E21" s="18" t="str">
        <f>IF(AND(OR(D$12="Asociación de productores/as",D$12="Cooperativa"),ISBLANK(D21)=TRUE,$D$16="De un miembro"),"No","Yes")</f>
        <v>Yes</v>
      </c>
      <c r="F21" s="2" t="str">
        <f>IF(AND(ISBLANK(D20)),F14,CONCATENATE(F14," - ",D20," ",D21))</f>
        <v/>
      </c>
    </row>
    <row r="22" spans="1:6" s="19" customFormat="1" ht="30" customHeight="1" x14ac:dyDescent="0.3">
      <c r="A22" s="40" t="s">
        <v>146</v>
      </c>
      <c r="B22" s="44" t="s">
        <v>597</v>
      </c>
      <c r="C22" s="42"/>
      <c r="D22" s="43"/>
      <c r="E22" s="18" t="str">
        <f>IF(AND(OR(D$12="Estación de investigación",D$12="Finca privada",D$12="Otro"),ISBLANK(D22)=TRUE),"No","Yes")</f>
        <v>Yes</v>
      </c>
      <c r="F22" s="2" t="str">
        <f>IF(ISBLANK(D22),"",D22)</f>
        <v/>
      </c>
    </row>
    <row r="23" spans="1:6" s="19" customFormat="1" ht="30" x14ac:dyDescent="0.3">
      <c r="A23" s="40" t="s">
        <v>148</v>
      </c>
      <c r="B23" s="44" t="s">
        <v>598</v>
      </c>
      <c r="C23" s="42"/>
      <c r="D23" s="43"/>
      <c r="E23" s="18" t="str">
        <f>IF(AND(OR(D$12="Estación de investigación",D$12="Finca privada",D$12="Otro"),ISBLANK(D23)=TRUE),"No","Yes")</f>
        <v>Yes</v>
      </c>
      <c r="F23" s="2"/>
    </row>
    <row r="24" spans="1:6" s="19" customFormat="1" ht="30" customHeight="1" x14ac:dyDescent="0.3">
      <c r="A24" s="40" t="s">
        <v>150</v>
      </c>
      <c r="B24" s="44" t="s">
        <v>599</v>
      </c>
      <c r="C24" s="42"/>
      <c r="D24" s="46"/>
      <c r="E24" s="18" t="str">
        <f>IF(AND(OR(D$12="Estación de investigación",D$12="Finca privada",D$12="Otro"),ISBLANK(D24)=TRUE),"No","Yes")</f>
        <v>Yes</v>
      </c>
      <c r="F24" s="2"/>
    </row>
    <row r="25" spans="1:6" s="19" customFormat="1" ht="30" customHeight="1" x14ac:dyDescent="0.3">
      <c r="A25" s="40" t="s">
        <v>152</v>
      </c>
      <c r="B25" s="44" t="s">
        <v>600</v>
      </c>
      <c r="C25" s="42"/>
      <c r="D25" s="46"/>
      <c r="E25" s="18" t="str">
        <f>IF(AND(OR(D$12="Estación de investigación",D$12="Finca privada",D$12="Otro"),ISBLANK(D25)=TRUE),"No","Yes")</f>
        <v>Yes</v>
      </c>
      <c r="F25" s="2"/>
    </row>
    <row r="26" spans="1:6" s="19" customFormat="1" ht="15.6" x14ac:dyDescent="0.3">
      <c r="A26" s="40" t="s">
        <v>154</v>
      </c>
      <c r="B26" s="44" t="s">
        <v>601</v>
      </c>
      <c r="C26" s="42"/>
      <c r="D26" s="43"/>
      <c r="E26" s="18" t="str">
        <f>IF(AND(OR(D$12="Productor/a individual"),ISBLANK(D26)=TRUE),"No","Yes")</f>
        <v>Yes</v>
      </c>
      <c r="F26" s="2"/>
    </row>
    <row r="27" spans="1:6" s="19" customFormat="1" ht="15.6" x14ac:dyDescent="0.3">
      <c r="A27" s="40" t="s">
        <v>156</v>
      </c>
      <c r="B27" s="44" t="s">
        <v>602</v>
      </c>
      <c r="C27" s="42"/>
      <c r="D27" s="43"/>
      <c r="E27" s="18" t="str">
        <f>IF(AND(OR(D$12="Productor/a individual"),ISBLANK(D27)=TRUE),"No","Yes")</f>
        <v>Yes</v>
      </c>
      <c r="F27" s="2" t="str">
        <f>CONCATENATE(D26," ",D27)</f>
        <v xml:space="preserve"> </v>
      </c>
    </row>
    <row r="28" spans="1:6" s="19" customFormat="1" ht="30" x14ac:dyDescent="0.3">
      <c r="A28" s="40" t="s">
        <v>158</v>
      </c>
      <c r="B28" s="44" t="s">
        <v>603</v>
      </c>
      <c r="C28" s="47"/>
      <c r="D28" s="48" t="str">
        <f>IF(OR(D12="Asociación de productores/as",D12="Cooperativa"),F21,IF(OR(D12="Estación de investigación",D12="Propiedad privada",D12="Otro"),F22,F27))</f>
        <v xml:space="preserve"> </v>
      </c>
      <c r="E28" s="18"/>
      <c r="F28" s="2"/>
    </row>
    <row r="29" spans="1:6" s="19" customFormat="1" ht="60" customHeight="1" x14ac:dyDescent="0.3">
      <c r="A29" s="40"/>
      <c r="B29" s="49" t="s">
        <v>604</v>
      </c>
      <c r="C29" s="42"/>
      <c r="D29" s="50"/>
      <c r="E29" s="18"/>
      <c r="F29" s="2"/>
    </row>
    <row r="30" spans="1:6" s="19" customFormat="1" ht="15.6" x14ac:dyDescent="0.3">
      <c r="A30" s="40" t="s">
        <v>161</v>
      </c>
      <c r="B30" s="44" t="s">
        <v>605</v>
      </c>
      <c r="C30" s="42"/>
      <c r="D30" s="43"/>
      <c r="E30" s="18" t="str">
        <f>IF(ISBLANK(D30)=TRUE,"No","Yes")</f>
        <v>No</v>
      </c>
      <c r="F30" s="2"/>
    </row>
    <row r="31" spans="1:6" s="19" customFormat="1" ht="15.6" x14ac:dyDescent="0.3">
      <c r="A31" s="40" t="s">
        <v>163</v>
      </c>
      <c r="B31" s="44" t="s">
        <v>606</v>
      </c>
      <c r="C31" s="42"/>
      <c r="D31" s="43"/>
      <c r="E31" s="18" t="str">
        <f>IF(ISBLANK(D31)=TRUE,"No","Yes")</f>
        <v>No</v>
      </c>
      <c r="F31" s="2"/>
    </row>
    <row r="32" spans="1:6" s="19" customFormat="1" ht="15.6" x14ac:dyDescent="0.3">
      <c r="A32" s="40" t="s">
        <v>165</v>
      </c>
      <c r="B32" s="44" t="s">
        <v>607</v>
      </c>
      <c r="C32" s="42"/>
      <c r="D32" s="43"/>
      <c r="E32" s="18"/>
      <c r="F32" s="2"/>
    </row>
    <row r="33" spans="1:7" s="19" customFormat="1" ht="15.6" x14ac:dyDescent="0.3">
      <c r="A33" s="40" t="s">
        <v>167</v>
      </c>
      <c r="B33" s="44" t="s">
        <v>608</v>
      </c>
      <c r="C33" s="42"/>
      <c r="D33" s="43"/>
      <c r="E33" s="18"/>
      <c r="F33" s="2"/>
      <c r="G33" s="36"/>
    </row>
    <row r="34" spans="1:7" s="19" customFormat="1" ht="15.6" x14ac:dyDescent="0.3">
      <c r="A34" s="40" t="s">
        <v>169</v>
      </c>
      <c r="B34" s="44" t="s">
        <v>609</v>
      </c>
      <c r="C34" s="42"/>
      <c r="D34" s="43"/>
      <c r="E34" s="18"/>
      <c r="F34" s="2"/>
      <c r="G34" s="36"/>
    </row>
    <row r="35" spans="1:7" s="19" customFormat="1" ht="15.6" x14ac:dyDescent="0.3">
      <c r="A35" s="40" t="s">
        <v>171</v>
      </c>
      <c r="B35" s="44" t="s">
        <v>610</v>
      </c>
      <c r="C35" s="42"/>
      <c r="D35" s="43"/>
      <c r="E35" s="18"/>
      <c r="F35" s="2"/>
      <c r="G35" s="36"/>
    </row>
    <row r="36" spans="1:7" s="19" customFormat="1" ht="16.2" x14ac:dyDescent="0.35">
      <c r="A36" s="155" t="s">
        <v>611</v>
      </c>
      <c r="B36" s="156"/>
      <c r="C36" s="156"/>
      <c r="D36" s="157"/>
      <c r="E36" s="18"/>
      <c r="F36" s="2"/>
      <c r="G36" s="36"/>
    </row>
    <row r="37" spans="1:7" s="19" customFormat="1" ht="75" x14ac:dyDescent="0.3">
      <c r="A37" s="40" t="s">
        <v>174</v>
      </c>
      <c r="B37" s="44" t="s">
        <v>612</v>
      </c>
      <c r="C37" s="42"/>
      <c r="D37" s="43" t="s">
        <v>613</v>
      </c>
      <c r="E37" s="18" t="str">
        <f>IF(AND(D37&lt;&gt;"Seleccione el tipo de contacto",ISBLANK(D37)=FALSE),"Yes","No")</f>
        <v>No</v>
      </c>
      <c r="F37" s="2"/>
      <c r="G37" s="36"/>
    </row>
    <row r="38" spans="1:7" s="19" customFormat="1" ht="15.6" x14ac:dyDescent="0.3">
      <c r="A38" s="40" t="s">
        <v>177</v>
      </c>
      <c r="B38" s="44" t="s">
        <v>614</v>
      </c>
      <c r="C38" s="42"/>
      <c r="D38" s="43"/>
      <c r="E38" s="18" t="str">
        <f>IF(AND(D37="Representante autorizado del productor/a",ISBLANK(D38)),"No","Yes")</f>
        <v>Yes</v>
      </c>
      <c r="F38" s="2"/>
      <c r="G38" s="36"/>
    </row>
    <row r="39" spans="1:7" s="19" customFormat="1" ht="15.6" x14ac:dyDescent="0.3">
      <c r="A39" s="40" t="s">
        <v>179</v>
      </c>
      <c r="B39" s="51" t="s">
        <v>615</v>
      </c>
      <c r="C39" s="52"/>
      <c r="D39" s="43"/>
      <c r="E39" s="18" t="str">
        <f>IF(ISBLANK(D39)=TRUE,"No","Yes")</f>
        <v>No</v>
      </c>
      <c r="F39" s="2"/>
      <c r="G39" s="36"/>
    </row>
    <row r="40" spans="1:7" s="19" customFormat="1" ht="15.6" x14ac:dyDescent="0.3">
      <c r="A40" s="40" t="s">
        <v>181</v>
      </c>
      <c r="B40" s="53" t="s">
        <v>616</v>
      </c>
      <c r="C40" s="52"/>
      <c r="D40" s="43"/>
      <c r="E40" s="18" t="str">
        <f>IF(ISBLANK(D40)=TRUE,"No","Yes")</f>
        <v>No</v>
      </c>
      <c r="F40" s="2"/>
      <c r="G40" s="36"/>
    </row>
    <row r="41" spans="1:7" s="19" customFormat="1" ht="15.6" x14ac:dyDescent="0.3">
      <c r="A41" s="40" t="s">
        <v>183</v>
      </c>
      <c r="B41" s="44" t="s">
        <v>617</v>
      </c>
      <c r="C41" s="42"/>
      <c r="D41" s="43"/>
      <c r="E41" s="18" t="str">
        <f>IF(ISBLANK(D41)=TRUE,"No","Yes")</f>
        <v>No</v>
      </c>
      <c r="F41" s="2"/>
      <c r="G41" s="36"/>
    </row>
    <row r="42" spans="1:7" s="19" customFormat="1" ht="15.6" x14ac:dyDescent="0.3">
      <c r="A42" s="40" t="s">
        <v>185</v>
      </c>
      <c r="B42" s="44" t="s">
        <v>618</v>
      </c>
      <c r="C42" s="42"/>
      <c r="D42" s="43"/>
      <c r="E42" s="18"/>
      <c r="F42" s="2"/>
      <c r="G42" s="36"/>
    </row>
    <row r="43" spans="1:7" s="19" customFormat="1" ht="15.6" x14ac:dyDescent="0.3">
      <c r="A43" s="40" t="s">
        <v>187</v>
      </c>
      <c r="B43" s="44" t="s">
        <v>619</v>
      </c>
      <c r="C43" s="42"/>
      <c r="D43" s="43"/>
      <c r="E43" s="18"/>
      <c r="F43" s="2"/>
      <c r="G43" s="36"/>
    </row>
    <row r="44" spans="1:7" s="19" customFormat="1" ht="15.6" x14ac:dyDescent="0.3">
      <c r="A44" s="40" t="s">
        <v>189</v>
      </c>
      <c r="B44" s="44" t="s">
        <v>620</v>
      </c>
      <c r="C44" s="54" t="e">
        <f>IF($D$6="Seleccione un origen","",CONCATENATE("(+",VLOOKUP($D$6,Lists!$G$3:$H$79,2,TRUE),")"))</f>
        <v>#N/A</v>
      </c>
      <c r="D44" s="43"/>
      <c r="E44" s="18" t="str">
        <f>IF(ISBLANK(D44)=TRUE,"No","Yes")</f>
        <v>No</v>
      </c>
      <c r="F44" s="2"/>
      <c r="G44" s="36"/>
    </row>
    <row r="45" spans="1:7" s="19" customFormat="1" ht="15.6" x14ac:dyDescent="0.3">
      <c r="A45" s="40" t="s">
        <v>191</v>
      </c>
      <c r="B45" s="44" t="s">
        <v>621</v>
      </c>
      <c r="C45" s="54" t="e">
        <f>IF($D$6="Seleccione un origen","",CONCATENATE("(+",VLOOKUP($D$6,Lists!$G$3:$H$79,2,TRUE),")"))</f>
        <v>#N/A</v>
      </c>
      <c r="D45" s="43"/>
      <c r="E45" s="18"/>
      <c r="F45" s="2"/>
      <c r="G45" s="36"/>
    </row>
    <row r="46" spans="1:7" s="19" customFormat="1" ht="15.6" x14ac:dyDescent="0.3">
      <c r="A46" s="40" t="s">
        <v>193</v>
      </c>
      <c r="B46" s="44" t="s">
        <v>622</v>
      </c>
      <c r="C46" s="54" t="e">
        <f>IF($D$6="Seleccione un origen","",CONCATENATE("(+",VLOOKUP($D$6,Lists!$G$3:$H$79,2,TRUE),")"))</f>
        <v>#N/A</v>
      </c>
      <c r="D46" s="43"/>
      <c r="E46" s="18"/>
      <c r="F46" s="2"/>
      <c r="G46" s="36"/>
    </row>
    <row r="47" spans="1:7" s="19" customFormat="1" ht="16.2" x14ac:dyDescent="0.35">
      <c r="A47" s="86" t="s">
        <v>623</v>
      </c>
      <c r="B47" s="87"/>
      <c r="C47" s="87"/>
      <c r="D47" s="87"/>
      <c r="E47" s="18"/>
      <c r="F47" s="2"/>
      <c r="G47" s="36"/>
    </row>
    <row r="48" spans="1:7" s="19" customFormat="1" ht="15.6" x14ac:dyDescent="0.3">
      <c r="A48" s="40" t="s">
        <v>196</v>
      </c>
      <c r="B48" s="44" t="s">
        <v>624</v>
      </c>
      <c r="C48" s="42"/>
      <c r="D48" s="55"/>
      <c r="E48" s="18" t="str">
        <f>IF(ISBLANK(D48)=TRUE,"No","Yes")</f>
        <v>No</v>
      </c>
      <c r="F48" s="2"/>
      <c r="G48" s="36"/>
    </row>
    <row r="49" spans="1:6" s="19" customFormat="1" ht="15.6" x14ac:dyDescent="0.3">
      <c r="A49" s="40" t="s">
        <v>198</v>
      </c>
      <c r="B49" s="44" t="s">
        <v>625</v>
      </c>
      <c r="C49" s="42"/>
      <c r="D49" s="43"/>
      <c r="E49" s="18" t="str">
        <f>IF(ISBLANK(D49)=TRUE,"No","Yes")</f>
        <v>No</v>
      </c>
      <c r="F49" s="2"/>
    </row>
    <row r="50" spans="1:6" s="19" customFormat="1" ht="16.2" x14ac:dyDescent="0.35">
      <c r="A50" s="40" t="s">
        <v>200</v>
      </c>
      <c r="B50" s="44" t="s">
        <v>626</v>
      </c>
      <c r="C50" s="42"/>
      <c r="D50" s="56"/>
      <c r="E50" s="18" t="str">
        <f>IF(ISBLANK(D50)=TRUE,"No","Yes")</f>
        <v>No</v>
      </c>
      <c r="F50" s="2"/>
    </row>
    <row r="51" spans="1:6" s="19" customFormat="1" ht="15.6" x14ac:dyDescent="0.3">
      <c r="A51" s="40" t="s">
        <v>202</v>
      </c>
      <c r="B51" s="44" t="s">
        <v>627</v>
      </c>
      <c r="C51" s="42"/>
      <c r="D51" s="43"/>
      <c r="E51" s="18" t="str">
        <f>IF(ISBLANK(D51)=TRUE,"No","Yes")</f>
        <v>No</v>
      </c>
      <c r="F51" s="2"/>
    </row>
    <row r="52" spans="1:6" s="19" customFormat="1" ht="15.6" x14ac:dyDescent="0.3">
      <c r="A52" s="40" t="s">
        <v>204</v>
      </c>
      <c r="B52" s="44" t="s">
        <v>628</v>
      </c>
      <c r="C52" s="42"/>
      <c r="D52" s="43"/>
      <c r="E52" s="18" t="str">
        <f>IF(ISBLANK(D52)=TRUE,"No","Yes")</f>
        <v>No</v>
      </c>
      <c r="F52" s="2"/>
    </row>
    <row r="53" spans="1:6" s="19" customFormat="1" ht="15.6" x14ac:dyDescent="0.3">
      <c r="A53" s="40" t="s">
        <v>206</v>
      </c>
      <c r="B53" s="44" t="s">
        <v>629</v>
      </c>
      <c r="C53" s="42"/>
      <c r="D53" s="43"/>
      <c r="E53" s="18"/>
      <c r="F53" s="2"/>
    </row>
    <row r="54" spans="1:6" s="19" customFormat="1" ht="15.6" x14ac:dyDescent="0.3">
      <c r="A54" s="40" t="s">
        <v>208</v>
      </c>
      <c r="B54" s="44" t="s">
        <v>630</v>
      </c>
      <c r="C54" s="42"/>
      <c r="D54" s="43"/>
      <c r="E54" s="18"/>
      <c r="F54" s="2"/>
    </row>
    <row r="55" spans="1:6" s="19" customFormat="1" ht="15.6" x14ac:dyDescent="0.3">
      <c r="A55" s="40" t="s">
        <v>210</v>
      </c>
      <c r="B55" s="44" t="s">
        <v>631</v>
      </c>
      <c r="C55" s="54" t="e">
        <f>IF($D$6="Seleccione un origen","",CONCATENATE("(+",VLOOKUP($D$6,Lists!$G$3:$H$79,2,TRUE),")"))</f>
        <v>#N/A</v>
      </c>
      <c r="D55" s="43"/>
      <c r="E55" s="18" t="str">
        <f>IF(ISBLANK(D55)=TRUE,"No","Yes")</f>
        <v>No</v>
      </c>
      <c r="F55" s="2"/>
    </row>
    <row r="56" spans="1:6" s="19" customFormat="1" ht="15.6" x14ac:dyDescent="0.3">
      <c r="A56" s="40" t="s">
        <v>212</v>
      </c>
      <c r="B56" s="44" t="s">
        <v>632</v>
      </c>
      <c r="C56" s="54" t="e">
        <f>IF($D$6="Seleccione un origen","",CONCATENATE("(+",VLOOKUP($D$6,Lists!$G$3:$H$79,2,TRUE),")"))</f>
        <v>#N/A</v>
      </c>
      <c r="D56" s="43"/>
      <c r="E56" s="18"/>
      <c r="F56" s="2"/>
    </row>
    <row r="57" spans="1:6" s="19" customFormat="1" ht="15.6" x14ac:dyDescent="0.3">
      <c r="A57" s="40" t="s">
        <v>214</v>
      </c>
      <c r="B57" s="44" t="s">
        <v>633</v>
      </c>
      <c r="C57" s="54" t="e">
        <f>IF($D$6="Seleccione un origen","",CONCATENATE("(+",VLOOKUP($D$6,Lists!$G$3:$H$79,2,TRUE),")"))</f>
        <v>#N/A</v>
      </c>
      <c r="D57" s="43"/>
      <c r="E57" s="18"/>
      <c r="F57" s="2"/>
    </row>
    <row r="58" spans="1:6" s="19" customFormat="1" ht="15.6" x14ac:dyDescent="0.3">
      <c r="A58" s="40" t="s">
        <v>216</v>
      </c>
      <c r="B58" s="44" t="s">
        <v>634</v>
      </c>
      <c r="C58" s="42"/>
      <c r="D58" s="43"/>
      <c r="E58" s="18"/>
      <c r="F58" s="2"/>
    </row>
    <row r="59" spans="1:6" s="19" customFormat="1" ht="16.2" x14ac:dyDescent="0.35">
      <c r="A59" s="86" t="s">
        <v>635</v>
      </c>
      <c r="B59" s="87"/>
      <c r="C59" s="87"/>
      <c r="D59" s="87"/>
      <c r="E59" s="18"/>
      <c r="F59" s="2"/>
    </row>
    <row r="60" spans="1:6" s="19" customFormat="1" ht="15.6" x14ac:dyDescent="0.3">
      <c r="A60" s="40" t="s">
        <v>219</v>
      </c>
      <c r="B60" s="44" t="s">
        <v>636</v>
      </c>
      <c r="C60" s="42"/>
      <c r="D60" s="43"/>
      <c r="E60" s="18" t="str">
        <f t="shared" ref="E60:E65" si="0">IF(AND(OR($D$12="Productor/a individual",$D$16="De un miembro"),ISBLANK(D60)=TRUE),"No","Yes")</f>
        <v>Yes</v>
      </c>
      <c r="F60" s="2"/>
    </row>
    <row r="61" spans="1:6" s="19" customFormat="1" ht="15.6" x14ac:dyDescent="0.3">
      <c r="A61" s="40" t="s">
        <v>221</v>
      </c>
      <c r="B61" s="44" t="s">
        <v>637</v>
      </c>
      <c r="C61" s="42"/>
      <c r="D61" s="43"/>
      <c r="E61" s="18" t="str">
        <f t="shared" si="0"/>
        <v>Yes</v>
      </c>
      <c r="F61" s="2"/>
    </row>
    <row r="62" spans="1:6" s="19" customFormat="1" ht="15.6" x14ac:dyDescent="0.3">
      <c r="A62" s="40" t="s">
        <v>223</v>
      </c>
      <c r="B62" s="44" t="s">
        <v>638</v>
      </c>
      <c r="C62" s="42"/>
      <c r="D62" s="43"/>
      <c r="E62" s="18" t="str">
        <f t="shared" si="0"/>
        <v>Yes</v>
      </c>
      <c r="F62" s="2"/>
    </row>
    <row r="63" spans="1:6" s="19" customFormat="1" ht="15.6" x14ac:dyDescent="0.3">
      <c r="A63" s="40" t="s">
        <v>225</v>
      </c>
      <c r="B63" s="44" t="s">
        <v>639</v>
      </c>
      <c r="C63" s="42"/>
      <c r="D63" s="43"/>
      <c r="E63" s="18" t="str">
        <f t="shared" si="0"/>
        <v>Yes</v>
      </c>
      <c r="F63" s="2"/>
    </row>
    <row r="64" spans="1:6" s="19" customFormat="1" ht="15.6" x14ac:dyDescent="0.3">
      <c r="A64" s="40" t="s">
        <v>227</v>
      </c>
      <c r="B64" s="44" t="s">
        <v>640</v>
      </c>
      <c r="C64" s="42"/>
      <c r="D64" s="43"/>
      <c r="E64" s="18" t="str">
        <f t="shared" si="0"/>
        <v>Yes</v>
      </c>
      <c r="F64" s="2"/>
    </row>
    <row r="65" spans="1:6" s="19" customFormat="1" ht="30" customHeight="1" x14ac:dyDescent="0.3">
      <c r="A65" s="40" t="s">
        <v>229</v>
      </c>
      <c r="B65" s="44" t="s">
        <v>641</v>
      </c>
      <c r="C65" s="42"/>
      <c r="D65" s="43"/>
      <c r="E65" s="18" t="str">
        <f t="shared" si="0"/>
        <v>Yes</v>
      </c>
      <c r="F65" s="2"/>
    </row>
    <row r="66" spans="1:6" s="19" customFormat="1" ht="15.6" x14ac:dyDescent="0.3">
      <c r="A66" s="40" t="s">
        <v>231</v>
      </c>
      <c r="B66" s="44" t="s">
        <v>642</v>
      </c>
      <c r="C66" s="42"/>
      <c r="D66" s="43"/>
      <c r="E66" s="18" t="str">
        <f>IF(AND(OR($D$12="Productor/a individual",$D$16="De un miembro"),ISBLANK(D66)=TRUE,D65="Sí"),"No","Yes")</f>
        <v>Yes</v>
      </c>
      <c r="F66" s="2"/>
    </row>
    <row r="67" spans="1:6" s="19" customFormat="1" ht="15.6" x14ac:dyDescent="0.3">
      <c r="A67" s="40" t="s">
        <v>233</v>
      </c>
      <c r="B67" s="44" t="s">
        <v>643</v>
      </c>
      <c r="C67" s="42"/>
      <c r="D67" s="43"/>
      <c r="E67" s="18" t="str">
        <f>IF(AND(OR($D$12="Productor/a individual",$D$16="De un miembro"),ISBLANK(D67)=TRUE),"No","Yes")</f>
        <v>Yes</v>
      </c>
      <c r="F67" s="2"/>
    </row>
    <row r="68" spans="1:6" s="19" customFormat="1" ht="15.6" x14ac:dyDescent="0.3">
      <c r="A68" s="40" t="s">
        <v>235</v>
      </c>
      <c r="B68" s="44" t="s">
        <v>644</v>
      </c>
      <c r="C68" s="42"/>
      <c r="D68" s="57"/>
      <c r="E68" s="18" t="str">
        <f>IF(AND(OR($D$12="Productor/a individual",$D$16="De un miembro"),ISBLANK(D68)=TRUE,D67="Sí"),"No","Yes")</f>
        <v>Yes</v>
      </c>
      <c r="F68" s="2"/>
    </row>
    <row r="69" spans="1:6" s="19" customFormat="1" ht="30" x14ac:dyDescent="0.3">
      <c r="A69" s="40" t="s">
        <v>237</v>
      </c>
      <c r="B69" s="44" t="s">
        <v>645</v>
      </c>
      <c r="C69" s="42"/>
      <c r="D69" s="46"/>
      <c r="E69" s="18" t="str">
        <f>IF(AND(OR($D$12="Productor/a individual",$D$16="De un miembro"),ISBLANK(D69)=TRUE),"No","Yes")</f>
        <v>Yes</v>
      </c>
      <c r="F69" s="2"/>
    </row>
    <row r="70" spans="1:6" s="19" customFormat="1" ht="15.6" x14ac:dyDescent="0.3">
      <c r="A70" s="40" t="s">
        <v>239</v>
      </c>
      <c r="B70" s="44" t="s">
        <v>646</v>
      </c>
      <c r="C70" s="42"/>
      <c r="D70" s="43"/>
      <c r="E70" s="18" t="str">
        <f>IF(AND(OR($D$12="Productor/a individual",$D$16="De un miembro"),ISBLANK(D70)=TRUE),"No","Yes")</f>
        <v>Yes</v>
      </c>
      <c r="F70" s="2"/>
    </row>
    <row r="71" spans="1:6" s="19" customFormat="1" ht="15.6" x14ac:dyDescent="0.3">
      <c r="A71" s="40" t="s">
        <v>241</v>
      </c>
      <c r="B71" s="44" t="s">
        <v>647</v>
      </c>
      <c r="C71" s="42"/>
      <c r="D71" s="57"/>
      <c r="E71" s="18" t="str">
        <f>IF(AND(OR($D$12="Productor/a individual",$D$16="De un miembro"),ISBLANK(D71)=TRUE,D70="Sí"),"No","Yes")</f>
        <v>Yes</v>
      </c>
      <c r="F71" s="2"/>
    </row>
    <row r="72" spans="1:6" s="19" customFormat="1" ht="16.2" x14ac:dyDescent="0.35">
      <c r="A72" s="86" t="s">
        <v>648</v>
      </c>
      <c r="B72" s="87"/>
      <c r="C72" s="87"/>
      <c r="D72" s="87"/>
      <c r="E72" s="18"/>
      <c r="F72" s="2"/>
    </row>
    <row r="73" spans="1:6" s="19" customFormat="1" ht="30" x14ac:dyDescent="0.3">
      <c r="A73" s="40" t="s">
        <v>244</v>
      </c>
      <c r="B73" s="51" t="s">
        <v>649</v>
      </c>
      <c r="C73" s="52"/>
      <c r="D73" s="43"/>
      <c r="E73" s="18" t="str">
        <f>IF(ISBLANK(D73)=TRUE,"No","Yes")</f>
        <v>No</v>
      </c>
      <c r="F73" s="2"/>
    </row>
    <row r="74" spans="1:6" s="19" customFormat="1" ht="15.6" x14ac:dyDescent="0.3">
      <c r="A74" s="40" t="s">
        <v>246</v>
      </c>
      <c r="B74" s="44" t="s">
        <v>650</v>
      </c>
      <c r="C74" s="52"/>
      <c r="D74" s="43"/>
      <c r="E74" s="18"/>
      <c r="F74" s="2"/>
    </row>
    <row r="75" spans="1:6" s="19" customFormat="1" ht="30" x14ac:dyDescent="0.3">
      <c r="A75" s="40" t="s">
        <v>248</v>
      </c>
      <c r="B75" s="51" t="s">
        <v>651</v>
      </c>
      <c r="C75" s="52"/>
      <c r="D75" s="43"/>
      <c r="E75" s="18" t="str">
        <f>IF(ISBLANK(D75)=TRUE,"No","Yes")</f>
        <v>No</v>
      </c>
      <c r="F75" s="2"/>
    </row>
    <row r="76" spans="1:6" s="19" customFormat="1" ht="15.6" x14ac:dyDescent="0.3">
      <c r="A76" s="40" t="s">
        <v>250</v>
      </c>
      <c r="B76" s="51" t="s">
        <v>652</v>
      </c>
      <c r="C76" s="52"/>
      <c r="D76" s="43"/>
      <c r="E76" s="18" t="str">
        <f>IF(ISBLANK(D76)=TRUE,"No","Yes")</f>
        <v>No</v>
      </c>
      <c r="F76" s="2"/>
    </row>
    <row r="77" spans="1:6" s="19" customFormat="1" ht="30" customHeight="1" x14ac:dyDescent="0.3">
      <c r="A77" s="40" t="s">
        <v>252</v>
      </c>
      <c r="B77" s="44" t="s">
        <v>653</v>
      </c>
      <c r="C77" s="42"/>
      <c r="D77" s="43"/>
      <c r="E77" s="18" t="str">
        <f>IF(AND(D8="Comercial",ISBLANK(D77)=TRUE),"No","Yes")</f>
        <v>Yes</v>
      </c>
      <c r="F77" s="2"/>
    </row>
    <row r="78" spans="1:6" s="19" customFormat="1" ht="15.6" x14ac:dyDescent="0.3">
      <c r="A78" s="40" t="s">
        <v>254</v>
      </c>
      <c r="B78" s="51" t="s">
        <v>654</v>
      </c>
      <c r="C78" s="52"/>
      <c r="D78" s="43"/>
      <c r="E78" s="18" t="str">
        <f t="shared" ref="E78:E83" si="1">IF(ISBLANK(D78)=TRUE,"No","Yes")</f>
        <v>No</v>
      </c>
      <c r="F78" s="2"/>
    </row>
    <row r="79" spans="1:6" s="19" customFormat="1" ht="15.6" x14ac:dyDescent="0.3">
      <c r="A79" s="40" t="s">
        <v>256</v>
      </c>
      <c r="B79" s="51" t="s">
        <v>655</v>
      </c>
      <c r="C79" s="52"/>
      <c r="D79" s="43"/>
      <c r="E79" s="18" t="str">
        <f t="shared" si="1"/>
        <v>No</v>
      </c>
      <c r="F79" s="2"/>
    </row>
    <row r="80" spans="1:6" s="19" customFormat="1" ht="15.6" x14ac:dyDescent="0.3">
      <c r="A80" s="40" t="s">
        <v>258</v>
      </c>
      <c r="B80" s="51" t="s">
        <v>656</v>
      </c>
      <c r="C80" s="52"/>
      <c r="D80" s="43"/>
      <c r="E80" s="18" t="str">
        <f t="shared" si="1"/>
        <v>No</v>
      </c>
      <c r="F80" s="2"/>
    </row>
    <row r="81" spans="1:6" s="19" customFormat="1" ht="15.6" x14ac:dyDescent="0.3">
      <c r="A81" s="40" t="s">
        <v>260</v>
      </c>
      <c r="B81" s="51" t="s">
        <v>657</v>
      </c>
      <c r="C81" s="52"/>
      <c r="D81" s="43"/>
      <c r="E81" s="18" t="str">
        <f t="shared" si="1"/>
        <v>No</v>
      </c>
      <c r="F81" s="2"/>
    </row>
    <row r="82" spans="1:6" s="19" customFormat="1" ht="15.6" x14ac:dyDescent="0.3">
      <c r="A82" s="40" t="s">
        <v>262</v>
      </c>
      <c r="B82" s="51" t="s">
        <v>658</v>
      </c>
      <c r="C82" s="52"/>
      <c r="D82" s="43"/>
      <c r="E82" s="18" t="str">
        <f t="shared" si="1"/>
        <v>No</v>
      </c>
      <c r="F82" s="2"/>
    </row>
    <row r="83" spans="1:6" s="19" customFormat="1" ht="75" x14ac:dyDescent="0.3">
      <c r="A83" s="40" t="s">
        <v>264</v>
      </c>
      <c r="B83" s="51" t="s">
        <v>659</v>
      </c>
      <c r="C83" s="52"/>
      <c r="D83" s="43"/>
      <c r="E83" s="18" t="str">
        <f t="shared" si="1"/>
        <v>No</v>
      </c>
      <c r="F83" s="2"/>
    </row>
    <row r="84" spans="1:6" s="19" customFormat="1" ht="15.6" x14ac:dyDescent="0.3">
      <c r="A84" s="40" t="s">
        <v>266</v>
      </c>
      <c r="B84" s="44" t="s">
        <v>660</v>
      </c>
      <c r="C84" s="42"/>
      <c r="D84" s="43"/>
      <c r="E84" s="18" t="str">
        <f>IF(AND(D83="Otro",ISBLANK(D84)),"No","Yes")</f>
        <v>Yes</v>
      </c>
      <c r="F84" s="2"/>
    </row>
    <row r="85" spans="1:6" s="19" customFormat="1" ht="120" x14ac:dyDescent="0.3">
      <c r="A85" s="40" t="s">
        <v>268</v>
      </c>
      <c r="B85" s="44" t="s">
        <v>661</v>
      </c>
      <c r="C85" s="42"/>
      <c r="D85" s="43"/>
      <c r="E85" s="18" t="str">
        <f>IF(ISBLANK(D85)=TRUE,"No","Yes")</f>
        <v>No</v>
      </c>
      <c r="F85" s="2"/>
    </row>
    <row r="86" spans="1:6" s="19" customFormat="1" ht="15.6" x14ac:dyDescent="0.3">
      <c r="A86" s="40" t="s">
        <v>270</v>
      </c>
      <c r="B86" s="44" t="s">
        <v>662</v>
      </c>
      <c r="C86" s="42"/>
      <c r="D86" s="43"/>
      <c r="E86" s="18" t="str">
        <f>IF(AND(D85="Otro",ISBLANK(D86)),"No","Yes")</f>
        <v>Yes</v>
      </c>
      <c r="F86" s="2"/>
    </row>
    <row r="87" spans="1:6" s="19" customFormat="1" ht="15.6" x14ac:dyDescent="0.3">
      <c r="A87" s="40" t="s">
        <v>271</v>
      </c>
      <c r="B87" s="44" t="s">
        <v>663</v>
      </c>
      <c r="C87" s="42"/>
      <c r="D87" s="43"/>
      <c r="E87" s="18" t="str">
        <f>IF(ISBLANK(D87)=TRUE,"No","Yes")</f>
        <v>No</v>
      </c>
      <c r="F87" s="2"/>
    </row>
    <row r="88" spans="1:6" s="19" customFormat="1" ht="15.6" x14ac:dyDescent="0.3">
      <c r="A88" s="40" t="s">
        <v>273</v>
      </c>
      <c r="B88" s="44" t="s">
        <v>664</v>
      </c>
      <c r="C88" s="42"/>
      <c r="D88" s="57"/>
      <c r="E88" s="18" t="str">
        <f>IF(AND(D87="Sí",ISBLANK(D88)),"No","Yes")</f>
        <v>Yes</v>
      </c>
      <c r="F88" s="2"/>
    </row>
    <row r="89" spans="1:6" s="19" customFormat="1" ht="15.6" x14ac:dyDescent="0.3">
      <c r="A89" s="40" t="s">
        <v>275</v>
      </c>
      <c r="B89" s="44" t="s">
        <v>665</v>
      </c>
      <c r="C89" s="42"/>
      <c r="D89" s="43"/>
      <c r="E89" s="18" t="str">
        <f>IF(ISBLANK(D89)=TRUE,"No","Yes")</f>
        <v>No</v>
      </c>
      <c r="F89" s="2"/>
    </row>
    <row r="90" spans="1:6" s="19" customFormat="1" ht="15.6" x14ac:dyDescent="0.3">
      <c r="A90" s="40" t="s">
        <v>277</v>
      </c>
      <c r="B90" s="44" t="s">
        <v>666</v>
      </c>
      <c r="C90" s="42"/>
      <c r="D90" s="57"/>
      <c r="E90" s="18" t="str">
        <f>IF(AND(D89="Sí",ISBLANK(D90)),"No","Yes")</f>
        <v>Yes</v>
      </c>
      <c r="F90" s="2"/>
    </row>
    <row r="91" spans="1:6" s="19" customFormat="1" ht="15.6" x14ac:dyDescent="0.3">
      <c r="A91" s="40" t="s">
        <v>279</v>
      </c>
      <c r="B91" s="44" t="s">
        <v>667</v>
      </c>
      <c r="C91" s="42"/>
      <c r="D91" s="43"/>
      <c r="E91" s="18" t="str">
        <f>IF(ISBLANK(D91)=TRUE,"No","Yes")</f>
        <v>No</v>
      </c>
      <c r="F91" s="2"/>
    </row>
    <row r="92" spans="1:6" s="19" customFormat="1" ht="15.6" x14ac:dyDescent="0.3">
      <c r="A92" s="40" t="s">
        <v>281</v>
      </c>
      <c r="B92" s="44" t="s">
        <v>668</v>
      </c>
      <c r="C92" s="42"/>
      <c r="D92" s="57"/>
      <c r="E92" s="18" t="str">
        <f>IF(AND(D91="Sí",ISBLANK(D92)),"No","Yes")</f>
        <v>Yes</v>
      </c>
      <c r="F92" s="2"/>
    </row>
    <row r="93" spans="1:6" s="19" customFormat="1" ht="16.2" x14ac:dyDescent="0.35">
      <c r="A93" s="86" t="s">
        <v>669</v>
      </c>
      <c r="B93" s="87"/>
      <c r="C93" s="87"/>
      <c r="D93" s="87"/>
      <c r="E93" s="18"/>
      <c r="F93" s="2"/>
    </row>
    <row r="94" spans="1:6" s="19" customFormat="1" ht="15.6" x14ac:dyDescent="0.3">
      <c r="A94" s="40" t="s">
        <v>284</v>
      </c>
      <c r="B94" s="44" t="s">
        <v>670</v>
      </c>
      <c r="C94" s="42"/>
      <c r="D94" s="43"/>
      <c r="E94" s="18"/>
      <c r="F94" s="2"/>
    </row>
    <row r="95" spans="1:6" s="19" customFormat="1" ht="90" x14ac:dyDescent="0.3">
      <c r="A95" s="40" t="s">
        <v>286</v>
      </c>
      <c r="B95" s="44" t="s">
        <v>671</v>
      </c>
      <c r="C95" s="42"/>
      <c r="D95" s="43"/>
      <c r="E95" s="18" t="str">
        <f>IF(ISBLANK(D95)=TRUE,"No","Yes")</f>
        <v>No</v>
      </c>
      <c r="F95" s="2"/>
    </row>
    <row r="96" spans="1:6" s="19" customFormat="1" ht="15.6" x14ac:dyDescent="0.3">
      <c r="A96" s="40" t="s">
        <v>288</v>
      </c>
      <c r="B96" s="44" t="s">
        <v>672</v>
      </c>
      <c r="C96" s="42"/>
      <c r="D96" s="43"/>
      <c r="E96" s="18" t="str">
        <f>IF(AND(D95="Otro",ISBLANK(D96)),"No","Yes")</f>
        <v>Yes</v>
      </c>
      <c r="F96" s="2"/>
    </row>
    <row r="97" spans="1:6" s="19" customFormat="1" ht="15.6" x14ac:dyDescent="0.3">
      <c r="A97" s="40" t="s">
        <v>290</v>
      </c>
      <c r="B97" s="44" t="s">
        <v>673</v>
      </c>
      <c r="C97" s="42"/>
      <c r="D97" s="43"/>
      <c r="E97" s="18"/>
      <c r="F97" s="2"/>
    </row>
    <row r="98" spans="1:6" s="19" customFormat="1" ht="15.6" x14ac:dyDescent="0.3">
      <c r="A98" s="40" t="s">
        <v>292</v>
      </c>
      <c r="B98" s="44" t="s">
        <v>674</v>
      </c>
      <c r="C98" s="42"/>
      <c r="D98" s="43"/>
      <c r="E98" s="18" t="str">
        <f>IF(AND(D$8="Experimental",ISBLANK(D98)),"No","Yes")</f>
        <v>Yes</v>
      </c>
      <c r="F98" s="2"/>
    </row>
    <row r="99" spans="1:6" s="19" customFormat="1" ht="60" x14ac:dyDescent="0.3">
      <c r="A99" s="40" t="s">
        <v>294</v>
      </c>
      <c r="B99" s="51" t="s">
        <v>675</v>
      </c>
      <c r="C99" s="52"/>
      <c r="D99" s="43"/>
      <c r="E99" s="18" t="str">
        <f>IF(ISBLANK(D99)=TRUE,"No","Yes")</f>
        <v>No</v>
      </c>
      <c r="F99" s="2"/>
    </row>
    <row r="100" spans="1:6" s="19" customFormat="1" ht="15.6" x14ac:dyDescent="0.3">
      <c r="A100" s="40" t="s">
        <v>296</v>
      </c>
      <c r="B100" s="44" t="s">
        <v>676</v>
      </c>
      <c r="C100" s="42"/>
      <c r="D100" s="43"/>
      <c r="E100" s="18" t="str">
        <f>IF(AND(D99="Otro",ISBLANK(D100)),"No","Yes")</f>
        <v>Yes</v>
      </c>
      <c r="F100" s="2"/>
    </row>
    <row r="101" spans="1:6" s="19" customFormat="1" ht="15.6" x14ac:dyDescent="0.3">
      <c r="A101" s="40" t="s">
        <v>298</v>
      </c>
      <c r="B101" s="44" t="s">
        <v>677</v>
      </c>
      <c r="C101" s="42"/>
      <c r="D101" s="43"/>
      <c r="E101" s="18"/>
      <c r="F101" s="2"/>
    </row>
    <row r="102" spans="1:6" s="19" customFormat="1" ht="75" customHeight="1" x14ac:dyDescent="0.3">
      <c r="A102" s="40" t="s">
        <v>300</v>
      </c>
      <c r="B102" s="44" t="s">
        <v>678</v>
      </c>
      <c r="C102" s="42"/>
      <c r="D102" s="43"/>
      <c r="E102" s="18" t="str">
        <f>IF(AND(D$99="Injertos",ISBLANK(D102)),"No","Yes")</f>
        <v>Yes</v>
      </c>
      <c r="F102" s="2"/>
    </row>
    <row r="103" spans="1:6" s="19" customFormat="1" ht="15.6" x14ac:dyDescent="0.3">
      <c r="A103" s="40" t="s">
        <v>302</v>
      </c>
      <c r="B103" s="44" t="s">
        <v>679</v>
      </c>
      <c r="C103" s="42"/>
      <c r="D103" s="43"/>
      <c r="E103" s="18" t="str">
        <f>IF(AND(D102="Otro",ISBLANK(D103)),"No","Yes")</f>
        <v>Yes</v>
      </c>
      <c r="F103" s="2"/>
    </row>
    <row r="104" spans="1:6" s="19" customFormat="1" ht="16.2" x14ac:dyDescent="0.35">
      <c r="A104" s="86" t="s">
        <v>680</v>
      </c>
      <c r="B104" s="87"/>
      <c r="C104" s="87"/>
      <c r="D104" s="87"/>
      <c r="E104" s="18"/>
      <c r="F104" s="2"/>
    </row>
    <row r="105" spans="1:6" s="19" customFormat="1" ht="15.6" x14ac:dyDescent="0.3">
      <c r="A105" s="40" t="s">
        <v>305</v>
      </c>
      <c r="B105" s="44" t="s">
        <v>681</v>
      </c>
      <c r="C105" s="42"/>
      <c r="D105" s="55"/>
      <c r="E105" s="18" t="str">
        <f>IF(ISBLANK(D105)=TRUE,"No","Yes")</f>
        <v>No</v>
      </c>
      <c r="F105" s="2"/>
    </row>
    <row r="106" spans="1:6" s="19" customFormat="1" ht="75" x14ac:dyDescent="0.3">
      <c r="A106" s="40" t="s">
        <v>307</v>
      </c>
      <c r="B106" s="51" t="s">
        <v>682</v>
      </c>
      <c r="C106" s="52"/>
      <c r="D106" s="43"/>
      <c r="E106" s="18" t="str">
        <f>IF(ISBLANK(D106)=TRUE,"No","Yes")</f>
        <v>No</v>
      </c>
      <c r="F106" s="2"/>
    </row>
    <row r="107" spans="1:6" s="19" customFormat="1" ht="15.6" x14ac:dyDescent="0.3">
      <c r="A107" s="40" t="s">
        <v>309</v>
      </c>
      <c r="B107" s="44" t="s">
        <v>660</v>
      </c>
      <c r="C107" s="42"/>
      <c r="D107" s="43"/>
      <c r="E107" s="18" t="str">
        <f>IF(AND(D106="Otro",ISBLANK(D107)),"No","Yes")</f>
        <v>Yes</v>
      </c>
      <c r="F107" s="2"/>
    </row>
    <row r="108" spans="1:6" s="19" customFormat="1" ht="15.6" x14ac:dyDescent="0.3">
      <c r="A108" s="40" t="s">
        <v>310</v>
      </c>
      <c r="B108" s="44" t="s">
        <v>683</v>
      </c>
      <c r="C108" s="42"/>
      <c r="D108" s="43"/>
      <c r="E108" s="18" t="str">
        <f>IF(ISBLANK(D108)=TRUE,"No","Yes")</f>
        <v>No</v>
      </c>
      <c r="F108" s="2"/>
    </row>
    <row r="109" spans="1:6" s="19" customFormat="1" ht="15.6" x14ac:dyDescent="0.3">
      <c r="A109" s="40" t="s">
        <v>312</v>
      </c>
      <c r="B109" s="44" t="s">
        <v>684</v>
      </c>
      <c r="C109" s="42"/>
      <c r="D109" s="43"/>
      <c r="E109" s="18" t="str">
        <f>IF(ISBLANK(D109)=TRUE,"No","Yes")</f>
        <v>No</v>
      </c>
      <c r="F109" s="2"/>
    </row>
    <row r="110" spans="1:6" s="19" customFormat="1" ht="15.6" x14ac:dyDescent="0.3">
      <c r="A110" s="40" t="s">
        <v>314</v>
      </c>
      <c r="B110" s="44" t="s">
        <v>685</v>
      </c>
      <c r="C110" s="42"/>
      <c r="D110" s="43"/>
      <c r="E110" s="18" t="str">
        <f>IF(ISBLANK(D110)=TRUE,"No","Yes")</f>
        <v>No</v>
      </c>
      <c r="F110" s="2"/>
    </row>
    <row r="111" spans="1:6" s="19" customFormat="1" ht="15.6" x14ac:dyDescent="0.3">
      <c r="A111" s="40" t="s">
        <v>316</v>
      </c>
      <c r="B111" s="44" t="s">
        <v>686</v>
      </c>
      <c r="C111" s="42"/>
      <c r="D111" s="43"/>
      <c r="E111" s="18" t="str">
        <f>IF(ISBLANK(D111)=TRUE,"No","Yes")</f>
        <v>No</v>
      </c>
      <c r="F111" s="2"/>
    </row>
    <row r="112" spans="1:6" s="19" customFormat="1" ht="75" x14ac:dyDescent="0.3">
      <c r="A112" s="40" t="s">
        <v>318</v>
      </c>
      <c r="B112" s="44" t="s">
        <v>687</v>
      </c>
      <c r="C112" s="42"/>
      <c r="D112" s="43"/>
      <c r="E112" s="18" t="str">
        <f>IF(ISBLANK(D112)=TRUE,"No","Yes")</f>
        <v>No</v>
      </c>
      <c r="F112" s="2"/>
    </row>
    <row r="113" spans="1:6" s="19" customFormat="1" ht="15.6" x14ac:dyDescent="0.3">
      <c r="A113" s="40" t="s">
        <v>320</v>
      </c>
      <c r="B113" s="44" t="s">
        <v>660</v>
      </c>
      <c r="C113" s="42"/>
      <c r="D113" s="43"/>
      <c r="E113" s="18" t="str">
        <f>IF(AND(D112="Otro",ISBLANK(D113)),"No","Yes")</f>
        <v>Yes</v>
      </c>
      <c r="F113" s="2"/>
    </row>
    <row r="114" spans="1:6" s="19" customFormat="1" ht="15.6" x14ac:dyDescent="0.3">
      <c r="A114" s="40" t="s">
        <v>321</v>
      </c>
      <c r="B114" s="44" t="s">
        <v>688</v>
      </c>
      <c r="C114" s="42"/>
      <c r="D114" s="43"/>
      <c r="E114" s="18"/>
      <c r="F114" s="2"/>
    </row>
    <row r="115" spans="1:6" s="19" customFormat="1" ht="15.6" x14ac:dyDescent="0.3">
      <c r="A115" s="40" t="s">
        <v>323</v>
      </c>
      <c r="B115" s="44" t="s">
        <v>689</v>
      </c>
      <c r="C115" s="42"/>
      <c r="D115" s="43"/>
      <c r="E115" s="18" t="str">
        <f>IF(ISBLANK(D115)=TRUE,"No","Yes")</f>
        <v>No</v>
      </c>
      <c r="F115" s="2"/>
    </row>
    <row r="116" spans="1:6" s="19" customFormat="1" ht="30" x14ac:dyDescent="0.3">
      <c r="A116" s="40" t="s">
        <v>325</v>
      </c>
      <c r="B116" s="44" t="s">
        <v>690</v>
      </c>
      <c r="C116" s="42"/>
      <c r="D116" s="43"/>
      <c r="E116" s="18" t="str">
        <f>IF(ISBLANK(D116)=TRUE,"No","Yes")</f>
        <v>No</v>
      </c>
      <c r="F116" s="2"/>
    </row>
    <row r="117" spans="1:6" s="19" customFormat="1" ht="15.6" x14ac:dyDescent="0.3">
      <c r="A117" s="40" t="s">
        <v>327</v>
      </c>
      <c r="B117" s="44" t="s">
        <v>691</v>
      </c>
      <c r="C117" s="42"/>
      <c r="D117" s="43"/>
      <c r="E117" s="18" t="str">
        <f>IF(ISBLANK(D117)=TRUE,"No","Yes")</f>
        <v>No</v>
      </c>
      <c r="F117" s="2"/>
    </row>
    <row r="118" spans="1:6" s="19" customFormat="1" ht="30" x14ac:dyDescent="0.3">
      <c r="A118" s="40"/>
      <c r="B118" s="49" t="s">
        <v>692</v>
      </c>
      <c r="C118" s="58"/>
      <c r="D118" s="43"/>
      <c r="E118" s="18"/>
      <c r="F118" s="2"/>
    </row>
    <row r="119" spans="1:6" s="19" customFormat="1" ht="30" customHeight="1" x14ac:dyDescent="0.3">
      <c r="A119" s="40" t="s">
        <v>330</v>
      </c>
      <c r="B119" s="44" t="s">
        <v>693</v>
      </c>
      <c r="C119" s="42"/>
      <c r="D119" s="43"/>
      <c r="E119" s="18"/>
      <c r="F119" s="2"/>
    </row>
    <row r="120" spans="1:6" s="19" customFormat="1" ht="30" customHeight="1" x14ac:dyDescent="0.3">
      <c r="A120" s="40" t="s">
        <v>332</v>
      </c>
      <c r="B120" s="44" t="s">
        <v>694</v>
      </c>
      <c r="C120" s="42"/>
      <c r="D120" s="43"/>
      <c r="E120" s="18"/>
      <c r="F120" s="2"/>
    </row>
    <row r="121" spans="1:6" s="19" customFormat="1" ht="30" x14ac:dyDescent="0.3">
      <c r="A121" s="40" t="s">
        <v>334</v>
      </c>
      <c r="B121" s="44" t="s">
        <v>695</v>
      </c>
      <c r="C121" s="42"/>
      <c r="D121" s="43"/>
      <c r="E121" s="18" t="str">
        <f>IF(ISBLANK(D121)=TRUE,"No","Yes")</f>
        <v>No</v>
      </c>
      <c r="F121" s="2"/>
    </row>
    <row r="122" spans="1:6" s="19" customFormat="1" ht="15.6" x14ac:dyDescent="0.3">
      <c r="A122" s="40" t="s">
        <v>336</v>
      </c>
      <c r="B122" s="44" t="s">
        <v>696</v>
      </c>
      <c r="C122" s="42"/>
      <c r="D122" s="57"/>
      <c r="E122" s="18" t="str">
        <f>IF(AND(D121="No",ISBLANK(D122)),"No","Yes")</f>
        <v>Yes</v>
      </c>
      <c r="F122" s="2"/>
    </row>
    <row r="123" spans="1:6" s="19" customFormat="1" ht="16.2" x14ac:dyDescent="0.35">
      <c r="A123" s="86" t="s">
        <v>697</v>
      </c>
      <c r="B123" s="87"/>
      <c r="C123" s="87"/>
      <c r="D123" s="87"/>
      <c r="E123" s="18"/>
      <c r="F123" s="2"/>
    </row>
    <row r="124" spans="1:6" s="19" customFormat="1" ht="15.6" x14ac:dyDescent="0.3">
      <c r="A124" s="40" t="s">
        <v>339</v>
      </c>
      <c r="B124" s="44" t="s">
        <v>698</v>
      </c>
      <c r="C124" s="42"/>
      <c r="D124" s="55"/>
      <c r="E124" s="18" t="str">
        <f>IF(ISBLANK(D124)=TRUE,"No","Yes")</f>
        <v>No</v>
      </c>
      <c r="F124" s="2"/>
    </row>
    <row r="125" spans="1:6" s="19" customFormat="1" ht="75" x14ac:dyDescent="0.3">
      <c r="A125" s="40" t="s">
        <v>341</v>
      </c>
      <c r="B125" s="51" t="s">
        <v>699</v>
      </c>
      <c r="C125" s="52"/>
      <c r="D125" s="43"/>
      <c r="E125" s="18" t="str">
        <f>IF(ISBLANK(D125)=TRUE,"No","Yes")</f>
        <v>No</v>
      </c>
      <c r="F125" s="2"/>
    </row>
    <row r="126" spans="1:6" s="19" customFormat="1" ht="15.6" x14ac:dyDescent="0.3">
      <c r="A126" s="59" t="s">
        <v>343</v>
      </c>
      <c r="B126" s="60" t="s">
        <v>660</v>
      </c>
      <c r="C126" s="61"/>
      <c r="D126" s="62"/>
      <c r="E126" s="18" t="str">
        <f>IF(AND(D125="Otro",ISBLANK(D126)),"No","Yes")</f>
        <v>Yes</v>
      </c>
      <c r="F126" s="2"/>
    </row>
    <row r="127" spans="1:6" s="19" customFormat="1" ht="60" customHeight="1" x14ac:dyDescent="0.3">
      <c r="A127" s="63" t="s">
        <v>344</v>
      </c>
      <c r="B127" s="175" t="s">
        <v>700</v>
      </c>
      <c r="C127" s="176"/>
      <c r="D127" s="177"/>
      <c r="E127" s="163" t="str">
        <f>IF(AND(D$128&lt;&gt;"Sí",D$129&lt;&gt;"Sí",D$130&lt;&gt;"Sí"),"No","Yes")</f>
        <v>No</v>
      </c>
      <c r="F127" s="2"/>
    </row>
    <row r="128" spans="1:6" s="19" customFormat="1" ht="20.100000000000001" customHeight="1" x14ac:dyDescent="0.3">
      <c r="A128" s="64"/>
      <c r="B128" s="65" t="s">
        <v>701</v>
      </c>
      <c r="C128" s="66"/>
      <c r="D128" s="67"/>
      <c r="E128" s="164"/>
      <c r="F128" s="2"/>
    </row>
    <row r="129" spans="1:6" s="19" customFormat="1" ht="20.100000000000001" customHeight="1" x14ac:dyDescent="0.3">
      <c r="A129" s="64"/>
      <c r="B129" s="65" t="s">
        <v>702</v>
      </c>
      <c r="C129" s="66"/>
      <c r="D129" s="67"/>
      <c r="E129" s="164"/>
      <c r="F129" s="2"/>
    </row>
    <row r="130" spans="1:6" s="19" customFormat="1" ht="20.100000000000001" customHeight="1" x14ac:dyDescent="0.3">
      <c r="A130" s="68"/>
      <c r="B130" s="69" t="s">
        <v>703</v>
      </c>
      <c r="C130" s="70"/>
      <c r="D130" s="71"/>
      <c r="E130" s="164"/>
      <c r="F130" s="2">
        <f>COUNTIF(D128:D130,"Sí")</f>
        <v>0</v>
      </c>
    </row>
    <row r="131" spans="1:6" s="19" customFormat="1" ht="15.6" x14ac:dyDescent="0.3">
      <c r="A131" s="40" t="s">
        <v>349</v>
      </c>
      <c r="B131" s="51" t="s">
        <v>704</v>
      </c>
      <c r="C131" s="72"/>
      <c r="D131" s="73"/>
      <c r="E131" s="18" t="str">
        <f>IF(AND(F130&gt;1,ISBLANK(D131)),"No","Yes")</f>
        <v>Yes</v>
      </c>
      <c r="F131" s="2"/>
    </row>
    <row r="132" spans="1:6" s="19" customFormat="1" ht="15.6" x14ac:dyDescent="0.3">
      <c r="A132" s="40" t="s">
        <v>351</v>
      </c>
      <c r="B132" s="53" t="s">
        <v>705</v>
      </c>
      <c r="C132" s="72"/>
      <c r="D132" s="73"/>
      <c r="E132" s="18" t="str">
        <f>IF(AND(D$128="Sí",ISBLANK(D132)),"No","Yes")</f>
        <v>Yes</v>
      </c>
      <c r="F132" s="2"/>
    </row>
    <row r="133" spans="1:6" s="19" customFormat="1" ht="105" customHeight="1" x14ac:dyDescent="0.3">
      <c r="A133" s="40" t="s">
        <v>353</v>
      </c>
      <c r="B133" s="53" t="s">
        <v>706</v>
      </c>
      <c r="C133" s="72"/>
      <c r="D133" s="73"/>
      <c r="E133" s="18" t="str">
        <f>IF(AND(D$128="Sí",ISBLANK(D133)),"No","Yes")</f>
        <v>Yes</v>
      </c>
      <c r="F133" s="2"/>
    </row>
    <row r="134" spans="1:6" s="19" customFormat="1" ht="15.6" x14ac:dyDescent="0.3">
      <c r="A134" s="40" t="s">
        <v>355</v>
      </c>
      <c r="B134" s="53" t="s">
        <v>707</v>
      </c>
      <c r="C134" s="72"/>
      <c r="D134" s="73"/>
      <c r="E134" s="18" t="str">
        <f>IF(AND(D133="Otro",ISBLANK(D134)),"No","Yes")</f>
        <v>Yes</v>
      </c>
      <c r="F134" s="2"/>
    </row>
    <row r="135" spans="1:6" s="19" customFormat="1" ht="15.6" x14ac:dyDescent="0.3">
      <c r="A135" s="40" t="s">
        <v>357</v>
      </c>
      <c r="B135" s="53" t="s">
        <v>708</v>
      </c>
      <c r="C135" s="72"/>
      <c r="D135" s="73"/>
      <c r="E135" s="18" t="str">
        <f>IF(AND(D$128="Sí",ISBLANK(D135)),"No","Yes")</f>
        <v>Yes</v>
      </c>
      <c r="F135" s="2"/>
    </row>
    <row r="136" spans="1:6" s="19" customFormat="1" ht="15.6" x14ac:dyDescent="0.3">
      <c r="A136" s="74" t="s">
        <v>359</v>
      </c>
      <c r="B136" s="53" t="s">
        <v>709</v>
      </c>
      <c r="C136" s="72"/>
      <c r="D136" s="73"/>
      <c r="E136" s="18" t="str">
        <f>IF(AND(D$129="Sí",ISBLANK(D136)),"No","Yes")</f>
        <v>Yes</v>
      </c>
      <c r="F136" s="2"/>
    </row>
    <row r="137" spans="1:6" s="19" customFormat="1" ht="90" customHeight="1" x14ac:dyDescent="0.3">
      <c r="A137" s="74" t="s">
        <v>361</v>
      </c>
      <c r="B137" s="53" t="s">
        <v>710</v>
      </c>
      <c r="C137" s="72"/>
      <c r="D137" s="73"/>
      <c r="E137" s="18" t="str">
        <f>IF(AND(D$129="Sí",ISBLANK(D137)),"No","Yes")</f>
        <v>Yes</v>
      </c>
      <c r="F137" s="2"/>
    </row>
    <row r="138" spans="1:6" s="19" customFormat="1" ht="15.6" x14ac:dyDescent="0.3">
      <c r="A138" s="40" t="s">
        <v>363</v>
      </c>
      <c r="B138" s="53" t="s">
        <v>711</v>
      </c>
      <c r="C138" s="72"/>
      <c r="D138" s="73"/>
      <c r="E138" s="18" t="str">
        <f>IF(AND(D137="Otro",ISBLANK(D138)),"No","Yes")</f>
        <v>Yes</v>
      </c>
      <c r="F138" s="2"/>
    </row>
    <row r="139" spans="1:6" s="19" customFormat="1" ht="15.6" x14ac:dyDescent="0.3">
      <c r="A139" s="40" t="s">
        <v>365</v>
      </c>
      <c r="B139" s="53" t="s">
        <v>712</v>
      </c>
      <c r="C139" s="72"/>
      <c r="D139" s="73"/>
      <c r="E139" s="18" t="str">
        <f>IF(AND(D$129="Sí",ISBLANK(D139)),"No","Yes")</f>
        <v>Yes</v>
      </c>
      <c r="F139" s="2"/>
    </row>
    <row r="140" spans="1:6" s="19" customFormat="1" ht="15.6" x14ac:dyDescent="0.3">
      <c r="A140" s="40" t="s">
        <v>367</v>
      </c>
      <c r="B140" s="53" t="s">
        <v>713</v>
      </c>
      <c r="C140" s="72"/>
      <c r="D140" s="73"/>
      <c r="E140" s="18" t="str">
        <f>IF(AND(D$129="Sí",ISBLANK(D140)),"No","Yes")</f>
        <v>Yes</v>
      </c>
      <c r="F140" s="2"/>
    </row>
    <row r="141" spans="1:6" ht="15.6" x14ac:dyDescent="0.3">
      <c r="A141" s="74" t="s">
        <v>369</v>
      </c>
      <c r="B141" s="53" t="s">
        <v>714</v>
      </c>
      <c r="C141" s="72"/>
      <c r="D141" s="73"/>
      <c r="E141" s="18" t="str">
        <f>IF(AND(D$130="Sí",ISBLANK(D141)),"No","Yes")</f>
        <v>Yes</v>
      </c>
    </row>
    <row r="142" spans="1:6" ht="15.6" x14ac:dyDescent="0.3">
      <c r="A142" s="74" t="s">
        <v>371</v>
      </c>
      <c r="B142" s="53" t="s">
        <v>715</v>
      </c>
      <c r="C142" s="72"/>
      <c r="D142" s="73"/>
      <c r="E142" s="18" t="str">
        <f>IF(AND(D$130="Sí",ISBLANK(D142)),"No","Yes")</f>
        <v>Yes</v>
      </c>
    </row>
    <row r="143" spans="1:6" ht="60.9" customHeight="1" x14ac:dyDescent="0.3">
      <c r="A143" s="74" t="s">
        <v>373</v>
      </c>
      <c r="B143" s="53" t="s">
        <v>716</v>
      </c>
      <c r="C143" s="72"/>
      <c r="D143" s="73"/>
      <c r="E143" s="18" t="str">
        <f>IF(AND(D$130="Sí",ISBLANK(D143)),"No","Yes")</f>
        <v>Yes</v>
      </c>
    </row>
    <row r="144" spans="1:6" ht="15.6" x14ac:dyDescent="0.3">
      <c r="A144" s="40" t="s">
        <v>375</v>
      </c>
      <c r="B144" s="53" t="s">
        <v>717</v>
      </c>
      <c r="C144" s="72"/>
      <c r="D144" s="73"/>
      <c r="E144" s="18" t="str">
        <f>IF(AND(D143="Otro",ISBLANK(D144)),"No","Yes")</f>
        <v>Yes</v>
      </c>
    </row>
    <row r="145" spans="1:5" ht="90.9" customHeight="1" x14ac:dyDescent="0.3">
      <c r="A145" s="40" t="s">
        <v>377</v>
      </c>
      <c r="B145" s="53" t="s">
        <v>718</v>
      </c>
      <c r="C145" s="72"/>
      <c r="D145" s="73"/>
      <c r="E145" s="18" t="str">
        <f>IF(AND(D$130="Sí",ISBLANK(D145)),"No","Yes")</f>
        <v>Yes</v>
      </c>
    </row>
    <row r="146" spans="1:5" ht="15.6" x14ac:dyDescent="0.3">
      <c r="A146" s="40" t="s">
        <v>379</v>
      </c>
      <c r="B146" s="53" t="s">
        <v>719</v>
      </c>
      <c r="C146" s="72"/>
      <c r="D146" s="73"/>
      <c r="E146" s="18" t="str">
        <f>IF(AND(D145="Otro",ISBLANK(D146)),"No","Yes")</f>
        <v>Yes</v>
      </c>
    </row>
    <row r="147" spans="1:5" ht="15.6" x14ac:dyDescent="0.3">
      <c r="A147" s="75" t="s">
        <v>381</v>
      </c>
      <c r="B147" s="76" t="s">
        <v>720</v>
      </c>
      <c r="C147" s="77"/>
      <c r="D147" s="78">
        <f>D$132+D$136+D$141</f>
        <v>0</v>
      </c>
      <c r="E147" s="18"/>
    </row>
    <row r="148" spans="1:5" ht="30" x14ac:dyDescent="0.3">
      <c r="A148" s="40" t="s">
        <v>383</v>
      </c>
      <c r="B148" s="44" t="s">
        <v>721</v>
      </c>
      <c r="C148" s="72"/>
      <c r="D148" s="73"/>
      <c r="E148" s="18" t="str">
        <f>IF(ISBLANK(D148)=TRUE,"No","Yes")</f>
        <v>No</v>
      </c>
    </row>
    <row r="149" spans="1:5" ht="15.6" x14ac:dyDescent="0.3">
      <c r="A149" s="40" t="s">
        <v>385</v>
      </c>
      <c r="B149" s="44" t="s">
        <v>696</v>
      </c>
      <c r="C149" s="42"/>
      <c r="D149" s="57"/>
      <c r="E149" s="18" t="str">
        <f>IF(AND(D148="No",ISBLANK(D149)),"No","Yes")</f>
        <v>Yes</v>
      </c>
    </row>
    <row r="150" spans="1:5" ht="15" x14ac:dyDescent="0.35">
      <c r="A150" s="86" t="s">
        <v>722</v>
      </c>
      <c r="B150" s="87"/>
      <c r="C150" s="87"/>
      <c r="D150" s="87"/>
      <c r="E150" s="20"/>
    </row>
    <row r="151" spans="1:5" ht="15.6" x14ac:dyDescent="0.3">
      <c r="A151" s="40" t="s">
        <v>387</v>
      </c>
      <c r="B151" s="44" t="s">
        <v>723</v>
      </c>
      <c r="C151" s="42"/>
      <c r="D151" s="43"/>
      <c r="E151" s="18" t="str">
        <f>IF(ISBLANK(D151)=TRUE,"No","Yes")</f>
        <v>No</v>
      </c>
    </row>
    <row r="152" spans="1:5" ht="15" x14ac:dyDescent="0.3">
      <c r="A152" s="40" t="s">
        <v>389</v>
      </c>
      <c r="B152" s="44" t="s">
        <v>724</v>
      </c>
      <c r="C152" s="42"/>
      <c r="D152" s="46"/>
      <c r="E152" s="20"/>
    </row>
    <row r="153" spans="1:5" ht="15" x14ac:dyDescent="0.3">
      <c r="A153" s="40" t="s">
        <v>391</v>
      </c>
      <c r="B153" s="44" t="s">
        <v>725</v>
      </c>
      <c r="C153" s="42"/>
      <c r="D153" s="46"/>
      <c r="E153" s="20"/>
    </row>
    <row r="154" spans="1:5" ht="15" x14ac:dyDescent="0.3">
      <c r="A154" s="40" t="s">
        <v>393</v>
      </c>
      <c r="B154" s="44" t="s">
        <v>726</v>
      </c>
      <c r="C154" s="42"/>
      <c r="D154" s="46"/>
      <c r="E154" s="20"/>
    </row>
    <row r="155" spans="1:5" ht="15" x14ac:dyDescent="0.3">
      <c r="A155" s="40" t="s">
        <v>395</v>
      </c>
      <c r="B155" s="44" t="s">
        <v>727</v>
      </c>
      <c r="C155" s="42"/>
      <c r="D155" s="46"/>
      <c r="E155" s="20"/>
    </row>
    <row r="156" spans="1:5" ht="15.6" x14ac:dyDescent="0.3">
      <c r="A156" s="40" t="s">
        <v>397</v>
      </c>
      <c r="B156" s="44" t="s">
        <v>728</v>
      </c>
      <c r="C156" s="42"/>
      <c r="D156" s="43"/>
      <c r="E156" s="18"/>
    </row>
    <row r="157" spans="1:5" ht="15.6" x14ac:dyDescent="0.3">
      <c r="A157" s="40" t="s">
        <v>399</v>
      </c>
      <c r="B157" s="44" t="s">
        <v>729</v>
      </c>
      <c r="C157" s="42"/>
      <c r="D157" s="43"/>
      <c r="E157" s="18"/>
    </row>
    <row r="158" spans="1:5" ht="15.6" x14ac:dyDescent="0.3">
      <c r="A158" s="40" t="s">
        <v>401</v>
      </c>
      <c r="B158" s="44" t="s">
        <v>730</v>
      </c>
      <c r="C158" s="42"/>
      <c r="D158" s="46"/>
      <c r="E158" s="18"/>
    </row>
    <row r="159" spans="1:5" ht="15.6" x14ac:dyDescent="0.3">
      <c r="A159" s="40" t="s">
        <v>403</v>
      </c>
      <c r="B159" s="44" t="s">
        <v>731</v>
      </c>
      <c r="C159" s="42"/>
      <c r="D159" s="43"/>
      <c r="E159" s="18" t="str">
        <f>IF(ISBLANK(D159)=TRUE,"No","Yes")</f>
        <v>No</v>
      </c>
    </row>
    <row r="160" spans="1:5" ht="15" x14ac:dyDescent="0.35">
      <c r="A160" s="86" t="s">
        <v>732</v>
      </c>
      <c r="B160" s="87"/>
      <c r="C160" s="87"/>
      <c r="D160" s="87"/>
      <c r="E160" s="20"/>
    </row>
    <row r="161" spans="1:5" ht="15" x14ac:dyDescent="0.3">
      <c r="A161" s="40" t="s">
        <v>406</v>
      </c>
      <c r="B161" s="44" t="s">
        <v>733</v>
      </c>
      <c r="C161" s="42"/>
      <c r="D161" s="43"/>
      <c r="E161" s="21"/>
    </row>
    <row r="162" spans="1:5" ht="15" x14ac:dyDescent="0.3">
      <c r="A162" s="100"/>
      <c r="B162" s="103" t="s">
        <v>734</v>
      </c>
      <c r="C162" s="101"/>
      <c r="D162" s="102"/>
      <c r="E162" s="21"/>
    </row>
    <row r="163" spans="1:5" ht="45" x14ac:dyDescent="0.3">
      <c r="A163" s="107"/>
      <c r="B163" s="143" t="s">
        <v>735</v>
      </c>
      <c r="C163" s="42"/>
      <c r="D163" s="106"/>
      <c r="E163" s="105"/>
    </row>
  </sheetData>
  <sheetProtection sheet="1" selectLockedCells="1"/>
  <mergeCells count="7">
    <mergeCell ref="E127:E130"/>
    <mergeCell ref="A1:B1"/>
    <mergeCell ref="E1:E4"/>
    <mergeCell ref="A2:B2"/>
    <mergeCell ref="C3:D3"/>
    <mergeCell ref="A36:D36"/>
    <mergeCell ref="B127:D127"/>
  </mergeCells>
  <phoneticPr fontId="7" type="noConversion"/>
  <conditionalFormatting sqref="A9:D9">
    <cfRule type="expression" dxfId="43" priority="54">
      <formula>$D$8&lt;&gt;"Experimental"</formula>
    </cfRule>
  </conditionalFormatting>
  <conditionalFormatting sqref="A10:D10">
    <cfRule type="expression" dxfId="42" priority="53">
      <formula>$D$9&lt;&gt;"Otro"</formula>
    </cfRule>
  </conditionalFormatting>
  <conditionalFormatting sqref="A13:D13">
    <cfRule type="expression" dxfId="41" priority="56">
      <formula>$D$12&lt;&gt;"Multi-actores o otro"</formula>
    </cfRule>
  </conditionalFormatting>
  <conditionalFormatting sqref="A14:D21">
    <cfRule type="expression" dxfId="40" priority="14">
      <formula>AND($D$12&lt;&gt;"Asociación de productores/as",$D$12&lt;&gt;"Cooperativa")</formula>
    </cfRule>
  </conditionalFormatting>
  <conditionalFormatting sqref="A17:D19">
    <cfRule type="expression" dxfId="39" priority="11">
      <formula>$D$16&lt;&gt;"De varios miembros"</formula>
    </cfRule>
  </conditionalFormatting>
  <conditionalFormatting sqref="A20:D21">
    <cfRule type="expression" dxfId="38" priority="10">
      <formula>$D$16&lt;&gt;"De un miembro"</formula>
    </cfRule>
  </conditionalFormatting>
  <conditionalFormatting sqref="A22:D25">
    <cfRule type="expression" dxfId="37" priority="13">
      <formula>AND($D$12&lt;&gt;"Estación de investigación",$D$12&lt;&gt;"Finca privada",$D$12&lt;&gt;"Otro")</formula>
    </cfRule>
  </conditionalFormatting>
  <conditionalFormatting sqref="A26:D27">
    <cfRule type="expression" dxfId="36" priority="12">
      <formula>$D$12&lt;&gt;"Productor/a individual"</formula>
    </cfRule>
  </conditionalFormatting>
  <conditionalFormatting sqref="A38:D38">
    <cfRule type="expression" dxfId="35" priority="52">
      <formula>$D$37&lt;&gt;"Representante autorizado del productor/a"</formula>
    </cfRule>
  </conditionalFormatting>
  <conditionalFormatting sqref="A60:D71">
    <cfRule type="expression" dxfId="34" priority="19">
      <formula>AND($D$12&lt;&gt;"Productor/a individual",$D$16&lt;&gt;"De un miembro")</formula>
    </cfRule>
  </conditionalFormatting>
  <conditionalFormatting sqref="A66:D66">
    <cfRule type="expression" dxfId="33" priority="49">
      <formula>$D65&lt;&gt;"Sí"</formula>
    </cfRule>
  </conditionalFormatting>
  <conditionalFormatting sqref="A68:D68">
    <cfRule type="expression" dxfId="32" priority="48">
      <formula>$D67&lt;&gt;"Sí"</formula>
    </cfRule>
  </conditionalFormatting>
  <conditionalFormatting sqref="A71:D71">
    <cfRule type="expression" dxfId="31" priority="15">
      <formula>$D70&lt;&gt;"Sí"</formula>
    </cfRule>
  </conditionalFormatting>
  <conditionalFormatting sqref="A77:D77">
    <cfRule type="expression" dxfId="30" priority="55">
      <formula>$D$8&lt;&gt;"Comercial"</formula>
    </cfRule>
  </conditionalFormatting>
  <conditionalFormatting sqref="A84:D84">
    <cfRule type="expression" dxfId="29" priority="47">
      <formula>$D$83&lt;&gt;"Otro"</formula>
    </cfRule>
  </conditionalFormatting>
  <conditionalFormatting sqref="A86:D86">
    <cfRule type="expression" dxfId="28" priority="46">
      <formula>$D$85&lt;&gt;"Otro"</formula>
    </cfRule>
  </conditionalFormatting>
  <conditionalFormatting sqref="A88:D88">
    <cfRule type="expression" dxfId="27" priority="45">
      <formula>$D87&lt;&gt;"Sí"</formula>
    </cfRule>
  </conditionalFormatting>
  <conditionalFormatting sqref="A90:D90">
    <cfRule type="expression" dxfId="26" priority="24">
      <formula>$D89&lt;&gt;"Sí"</formula>
    </cfRule>
  </conditionalFormatting>
  <conditionalFormatting sqref="A92:D92">
    <cfRule type="expression" dxfId="25" priority="23">
      <formula>$D91&lt;&gt;"Sí"</formula>
    </cfRule>
  </conditionalFormatting>
  <conditionalFormatting sqref="A96:D96">
    <cfRule type="expression" dxfId="24" priority="44">
      <formula>$D95&lt;&gt;"Otro"</formula>
    </cfRule>
  </conditionalFormatting>
  <conditionalFormatting sqref="A98:D98">
    <cfRule type="expression" dxfId="23" priority="43">
      <formula>$D$8&lt;&gt;"Experimental"</formula>
    </cfRule>
  </conditionalFormatting>
  <conditionalFormatting sqref="A100:D100">
    <cfRule type="expression" dxfId="22" priority="42">
      <formula>$D99&lt;&gt;"Otro"</formula>
    </cfRule>
  </conditionalFormatting>
  <conditionalFormatting sqref="A101:D102">
    <cfRule type="expression" dxfId="21" priority="41">
      <formula>$D$99&lt;&gt;"Injertos"</formula>
    </cfRule>
  </conditionalFormatting>
  <conditionalFormatting sqref="A103:D103">
    <cfRule type="expression" dxfId="20" priority="40">
      <formula>$D102&lt;&gt;"Otro"</formula>
    </cfRule>
  </conditionalFormatting>
  <conditionalFormatting sqref="A107:D107">
    <cfRule type="expression" dxfId="19" priority="39">
      <formula>$D106&lt;&gt;"Otros"</formula>
    </cfRule>
  </conditionalFormatting>
  <conditionalFormatting sqref="A113:D113">
    <cfRule type="expression" dxfId="18" priority="38">
      <formula>$D112&lt;&gt;"Otro"</formula>
    </cfRule>
  </conditionalFormatting>
  <conditionalFormatting sqref="A119:D120">
    <cfRule type="expression" dxfId="17" priority="32">
      <formula>$D$8&lt;&gt;"Experimental"</formula>
    </cfRule>
  </conditionalFormatting>
  <conditionalFormatting sqref="A122:D122">
    <cfRule type="expression" dxfId="16" priority="22">
      <formula>$D121&lt;&gt;"No"</formula>
    </cfRule>
  </conditionalFormatting>
  <conditionalFormatting sqref="A126:D126">
    <cfRule type="expression" dxfId="15" priority="37">
      <formula>$D125&lt;&gt;"Otro"</formula>
    </cfRule>
  </conditionalFormatting>
  <conditionalFormatting sqref="A131:D131">
    <cfRule type="expression" dxfId="14" priority="30">
      <formula>$F$130&lt;2</formula>
    </cfRule>
  </conditionalFormatting>
  <conditionalFormatting sqref="A132:D135">
    <cfRule type="expression" dxfId="13" priority="29">
      <formula>$D$128&lt;&gt;"Sí"</formula>
    </cfRule>
  </conditionalFormatting>
  <conditionalFormatting sqref="A134:D134">
    <cfRule type="expression" dxfId="12" priority="35">
      <formula>$D133&lt;&gt;"Otro"</formula>
    </cfRule>
  </conditionalFormatting>
  <conditionalFormatting sqref="A136:D140">
    <cfRule type="expression" dxfId="11" priority="16">
      <formula>$D$129&lt;&gt;"Sí"</formula>
    </cfRule>
  </conditionalFormatting>
  <conditionalFormatting sqref="A138:D138">
    <cfRule type="expression" dxfId="10" priority="36">
      <formula>$D137&lt;&gt;"Otro"</formula>
    </cfRule>
  </conditionalFormatting>
  <conditionalFormatting sqref="A141:D146">
    <cfRule type="expression" dxfId="9" priority="17">
      <formula>$D$130&lt;&gt;"Sí"</formula>
    </cfRule>
  </conditionalFormatting>
  <conditionalFormatting sqref="A144:D144">
    <cfRule type="expression" dxfId="8" priority="34">
      <formula>$D143&lt;&gt;"Otro"</formula>
    </cfRule>
  </conditionalFormatting>
  <conditionalFormatting sqref="A146:D146">
    <cfRule type="expression" dxfId="7" priority="33">
      <formula>$D145&lt;&gt;"Otro"</formula>
    </cfRule>
  </conditionalFormatting>
  <conditionalFormatting sqref="A149:D149">
    <cfRule type="expression" dxfId="6" priority="21">
      <formula>$D148&lt;&gt;"No"</formula>
    </cfRule>
  </conditionalFormatting>
  <conditionalFormatting sqref="A152:D155">
    <cfRule type="expression" dxfId="5" priority="31">
      <formula>$D$151&lt;&gt;"Sí"</formula>
    </cfRule>
  </conditionalFormatting>
  <conditionalFormatting sqref="C3:D3">
    <cfRule type="expression" dxfId="4" priority="26">
      <formula>COUNTIF($E:$E,"*"&amp;"No"&amp;"*")=0</formula>
    </cfRule>
  </conditionalFormatting>
  <conditionalFormatting sqref="C44:D46">
    <cfRule type="expression" dxfId="3" priority="51">
      <formula>$C44=""</formula>
    </cfRule>
  </conditionalFormatting>
  <conditionalFormatting sqref="C55:D57">
    <cfRule type="expression" dxfId="2" priority="3">
      <formula>$C55=""</formula>
    </cfRule>
  </conditionalFormatting>
  <conditionalFormatting sqref="E1 E6:E28 E30:E127">
    <cfRule type="expression" dxfId="1" priority="25">
      <formula>$E1="No"</formula>
    </cfRule>
  </conditionalFormatting>
  <conditionalFormatting sqref="E131:E1048576">
    <cfRule type="expression" dxfId="0" priority="2">
      <formula>$E131="No"</formula>
    </cfRule>
  </conditionalFormatting>
  <dataValidations count="39">
    <dataValidation type="list" allowBlank="1" showInputMessage="1" showErrorMessage="1" error="Elija de la lista " prompt="Elija de la lista " sqref="D133" xr:uid="{0AE4DF37-15AF-A242-9875-E06773DC6B36}">
      <formula1>"Al lado de la carretera/ asfalto, Suelo de cemento, Madera, Bambú, Metal, Otro"</formula1>
    </dataValidation>
    <dataValidation type="list" allowBlank="1" showInputMessage="1" showErrorMessage="1" error="Elija de la lista " prompt="Elija de la lista " sqref="D137" xr:uid="{99AB0D40-7BDA-8449-8925-E6D63D1BB3AC}">
      <formula1>"Suelo de cemento, Madera, Bambú, Metal, Otro"</formula1>
    </dataValidation>
    <dataValidation type="list" allowBlank="1" showInputMessage="1" showErrorMessage="1" error="Elija de la lista " prompt="Elija de la lista " sqref="D99" xr:uid="{4FF7B7E6-9209-AA43-B5A2-799C96E11D88}">
      <formula1>"Semillas, Injertos, Otro"</formula1>
    </dataValidation>
    <dataValidation type="list" allowBlank="1" showInputMessage="1" showErrorMessage="1" error="Elija de la lista " prompt="Elija de la lista " sqref="D9" xr:uid="{60CA57B8-823C-1E43-BA23-16F4E4870D43}">
      <formula1>"Nueva variedad, Accesión en el banco de genes, Variedad autóctona local, Nuevo método de procesamiento, Otro"</formula1>
    </dataValidation>
    <dataValidation type="list" allowBlank="1" showInputMessage="1" showErrorMessage="1" error="Elija de la lista " prompt="Elija de la lista " sqref="D145" xr:uid="{D04D4F21-9634-4944-80F8-BC9261F42594}">
      <formula1>"Madera, Residuos, Gas, Combustible, Otro"</formula1>
    </dataValidation>
    <dataValidation type="list" allowBlank="1" showInputMessage="1" showErrorMessage="1" error="Elija de la lista " prompt="Elija de la lista " sqref="D143" xr:uid="{583A6936-DD8F-FD42-8582-BD86E7DEB02C}">
      <formula1>"Bandeja y fuego, Tipo Samoa, Otro"</formula1>
    </dataValidation>
    <dataValidation type="list" allowBlank="1" showInputMessage="1" showErrorMessage="1" error="Elija de la lista " prompt="Elija de la lista " sqref="D112" xr:uid="{1994CDC9-93F2-FF42-9C43-7DD3A89150C9}">
      <formula1>"Cajas de madera, Montones, En bolsas, Otro"</formula1>
    </dataValidation>
    <dataValidation type="list" allowBlank="1" showInputMessage="1" showErrorMessage="1" error="Elija de la lista " prompt="Elija de la lista " sqref="D106" xr:uid="{8920FA74-996E-DA4E-AF26-35E77FE0847B}">
      <formula1>"En la plantación, En el centro de postcosecha de la cooperativa o asociación, En la estación experimental, Otros"</formula1>
    </dataValidation>
    <dataValidation type="list" allowBlank="1" showInputMessage="1" showErrorMessage="1" error="Elija de la lista " prompt="Elija de la lista " sqref="D102" xr:uid="{2FA3F47F-608C-A144-9B6D-5FE9E3D6AD1C}">
      <formula1>"Injerto de copa, Injerto de parche de yema, Injerto en árbol maduro, Otro"</formula1>
    </dataValidation>
    <dataValidation type="list" allowBlank="1" showInputMessage="1" showErrorMessage="1" error="Elija de la lista " prompt="Elija de la lista " sqref="D95" xr:uid="{832549E0-1AD7-504F-8735-5582F7B850FD}">
      <formula1>"Criollo (como cultivado antiguamente o similar), Trinitario, Forastero, Nacional, Otro"</formula1>
    </dataValidation>
    <dataValidation type="list" allowBlank="1" showInputMessage="1" showErrorMessage="1" error="Elija de la lista " prompt="Elija de la lista " sqref="D85" xr:uid="{64C8EAB1-A174-0C43-9A83-E61FDAA11DEF}">
      <formula1>"Ninguna, Orgánica certificada, Rainforest Alliance, UTZ, Fairtrade, Otro"</formula1>
    </dataValidation>
    <dataValidation type="list" allowBlank="1" showInputMessage="1" showErrorMessage="1" error="Elija de la lista " prompt="Elija de la lista " sqref="D83" xr:uid="{43B65342-D91A-9D4A-87F6-449CD4379262}">
      <formula1>"Manejo tradicional, Plantación intensiva, Sistema agroforestal, Otro"</formula1>
    </dataValidation>
    <dataValidation type="list" allowBlank="1" showInputMessage="1" showErrorMessage="1" error="Elija de la lista " prompt="Elija de la lista " sqref="D159" xr:uid="{3AC637A5-8647-B646-AB43-5724184E6BE4}">
      <formula1>"Yes, No, Desconocido"</formula1>
    </dataValidation>
    <dataValidation type="list" allowBlank="1" showInputMessage="1" showErrorMessage="1" error="Elija de la lista " prompt="Elija de la lista " sqref="D8" xr:uid="{B84BF111-F997-5B4B-9F58-36DB32DD4AF5}">
      <formula1>"Comercial, Experimental"</formula1>
    </dataValidation>
    <dataValidation type="decimal" operator="greaterThanOrEqual" showInputMessage="1" showErrorMessage="1" error="Introduzca un número válido " prompt="Introduzca un número" sqref="D77" xr:uid="{F5C78B3E-837C-BC49-ADFE-A4D4B716B9FD}">
      <formula1>0</formula1>
    </dataValidation>
    <dataValidation type="list" allowBlank="1" showInputMessage="1" showErrorMessage="1" error="Elija de la lista " prompt="Elija de la lista " sqref="D12" xr:uid="{3FFDEAAC-8AB9-FC48-9546-0A504A679DF0}">
      <formula1>"Seleccione el tipo de productor/a, Productor/a individual, Asociación de productores/as, Cooperativa, Estación de investigación, Finca privada, Multi-actores o otro"</formula1>
    </dataValidation>
    <dataValidation type="decimal" allowBlank="1" showInputMessage="1" showErrorMessage="1" error="Por favor, introduzca una coordenada de latitud válida " prompt="Introduzca un número " sqref="D34" xr:uid="{F2BC37EA-9200-FC41-A298-49938EF3A752}">
      <formula1>-30</formula1>
      <formula2>30</formula2>
    </dataValidation>
    <dataValidation type="decimal" allowBlank="1" showInputMessage="1" showErrorMessage="1" error="Introduzca una coordenada de longitud válida " prompt="Introduzca un número " sqref="D35" xr:uid="{55391524-799A-D046-80F5-F1DD67E78978}">
      <formula1>-180</formula1>
      <formula2>180</formula2>
    </dataValidation>
    <dataValidation type="decimal" operator="greaterThanOrEqual" allowBlank="1" showInputMessage="1" showErrorMessage="1" error="Enter a number" prompt="Enter a number" sqref="D77" xr:uid="{39A8DA31-F9BD-A344-92CB-3E081F185F10}">
      <formula1>1</formula1>
    </dataValidation>
    <dataValidation type="list" allowBlank="1" showInputMessage="1" showErrorMessage="1" error="Elija de la lista " prompt="Elija de la lista " sqref="D37" xr:uid="{FD43C588-398A-3546-9AC2-0ABDB4B44393}">
      <formula1>"Seleccione el tipo de contacto, Productor/a individual de la muestra, Representante de cooperativa/ asociación etc., Representante autorizado del productor/a"</formula1>
    </dataValidation>
    <dataValidation type="decimal" operator="greaterThanOrEqual" allowBlank="1" showInputMessage="1" showErrorMessage="1" error="Introduzca un número válido " prompt="Introduzca un número" sqref="D15 D18:D19 D141 D139 D135:D136 D116 D78 D75:D76 D73 D60:D64" xr:uid="{BC75B547-D2B6-7741-8C63-F5750FA75852}">
      <formula1>0</formula1>
    </dataValidation>
    <dataValidation type="decimal" allowBlank="1" showInputMessage="1" showErrorMessage="1" error="Introduzca un número válido " prompt="Introduzca un número " sqref="D156" xr:uid="{768829A7-9380-0E48-BE73-59C08064DC25}">
      <formula1>0</formula1>
      <formula2>40</formula2>
    </dataValidation>
    <dataValidation type="decimal" showInputMessage="1" showErrorMessage="1" error="Introduzca un número válido " prompt="Introduzca un número " sqref="D69" xr:uid="{48F8A48D-BA01-C44F-88D3-8B6ABCFB1834}">
      <formula1>0</formula1>
      <formula2>1</formula2>
    </dataValidation>
    <dataValidation type="decimal" allowBlank="1" showInputMessage="1" showErrorMessage="1" error="Introduzca un número válido " prompt="Introduzca un número" sqref="D158 D24:D25" xr:uid="{701935FF-4FED-4A48-AF00-9B4556BE6660}">
      <formula1>0</formula1>
      <formula2>1</formula2>
    </dataValidation>
    <dataValidation type="list" allowBlank="1" showInputMessage="1" showErrorMessage="1" error="Elija de la lista " prompt="Elija de la lista " sqref="D121 D148 D151" xr:uid="{3D696E43-4374-F642-9637-6B18EA3D5C2C}">
      <formula1>"Sí, No, Desconocido"</formula1>
    </dataValidation>
    <dataValidation type="decimal" operator="greaterThan" allowBlank="1" showInputMessage="1" showErrorMessage="1" error="Introduzca un número válido " prompt="Introduzca un número" sqref="D119" xr:uid="{CD692AAF-D15B-AB41-9FD1-93377B55A5A2}">
      <formula1>0</formula1>
    </dataValidation>
    <dataValidation type="list" allowBlank="1" showInputMessage="1" showErrorMessage="1" error="Elija de la lista " prompt="Elija de la lista " sqref="D16" xr:uid="{9AE8F8F4-B08D-E64F-8F88-72FF0D157EE3}">
      <formula1>"De varios miembros, De un miembro"</formula1>
    </dataValidation>
    <dataValidation type="decimal" operator="greaterThanOrEqual" allowBlank="1" showInputMessage="1" showErrorMessage="1" error="Introduzca un número válido " prompt="Introduzca un número" sqref="D17" xr:uid="{1D1AF168-7E6C-3848-AF92-34C3E6058F03}">
      <formula1>2</formula1>
    </dataValidation>
    <dataValidation type="list" allowBlank="1" showInputMessage="1" showErrorMessage="1" error="Elija de la lista " prompt="Elija de la lista " sqref="D79:D82" xr:uid="{763005D2-C82E-BF4A-934A-BBE9BF0B28E5}">
      <formula1>"enero, febrero, marzo, abril, mayo, junio, julio, agosto, septiembre, octubre, noviembre, diciembre"</formula1>
    </dataValidation>
    <dataValidation type="list" allowBlank="1" showInputMessage="1" showErrorMessage="1" error="Seleccione este método si aplica " prompt="Seleccione este método si aplica " sqref="D128:D130" xr:uid="{E38AD508-1020-5841-A18D-1217BB2BF416}">
      <formula1>"Sí, No"</formula1>
    </dataValidation>
    <dataValidation type="list" allowBlank="1" showInputMessage="1" showErrorMessage="1" error="Elija de la lista " prompt="Elija de la lista " sqref="D65 D67 D70 D87 D89 D109 D117 D91" xr:uid="{D85A8956-4550-F943-94C7-7AB22BA52CF9}">
      <formula1>"Sí, No"</formula1>
    </dataValidation>
    <dataValidation type="decimal" allowBlank="1" showInputMessage="1" showErrorMessage="1" error="Introduzca un número válido " prompt="Introduzca un número" sqref="D157" xr:uid="{46AA7CE7-D3DD-8942-A198-F1CDDFBD2610}">
      <formula1>0</formula1>
      <formula2>40</formula2>
    </dataValidation>
    <dataValidation type="decimal" showInputMessage="1" showErrorMessage="1" error="Introduzca un número válido " prompt="Introduzca un número" sqref="D152:D155" xr:uid="{96657494-F020-B845-8993-C79B8A8351BC}">
      <formula1>0</formula1>
      <formula2>1</formula2>
    </dataValidation>
    <dataValidation type="decimal" operator="greaterThanOrEqual" allowBlank="1" showInputMessage="1" showErrorMessage="1" error="Introduzca un número válido " prompt="Introduzca un número " sqref="D142 D132 D114:D115 D110:D111 D108" xr:uid="{B18E79E4-6F08-E043-BE4D-C65E4EEBC263}">
      <formula1>0</formula1>
    </dataValidation>
    <dataValidation allowBlank="1" showInputMessage="1" showErrorMessage="1" prompt="dd/mm/aaaa" sqref="D124 D105" xr:uid="{89F70F6E-1901-5144-948E-BACB70F252E1}"/>
    <dataValidation type="decimal" operator="greaterThan" allowBlank="1" showInputMessage="1" showErrorMessage="1" error="Introduzca un número válido " prompt="Introduzca un número " sqref="D120" xr:uid="{F2913413-B77C-F940-9DDC-B5FBE127E958}">
      <formula1>0</formula1>
    </dataValidation>
    <dataValidation allowBlank="1" showInputMessage="1" showErrorMessage="1" prompt="Debe primero seleccionar el origen arriba (A.01)" sqref="D44:D46 D55:D57" xr:uid="{638DE0A2-D817-5E46-9571-0FC3B33FF03F}"/>
    <dataValidation type="list" allowBlank="1" showInputMessage="1" showErrorMessage="1" error="Elija de la lista " prompt="Elija de la lista " sqref="D125" xr:uid="{81C30C50-5E67-B54A-BECB-053BC9F666CA}">
      <formula1>"En la plantación, En el centro de postcosecha de la cooperativa o asociación, En la estación experimental, Otro"</formula1>
    </dataValidation>
    <dataValidation allowBlank="1" showInputMessage="1" showErrorMessage="1" prompt="Based on answers above" sqref="D28" xr:uid="{E05F4918-E040-2140-80DA-BA83D2822F52}"/>
  </dataValidations>
  <pageMargins left="0.25" right="0.25" top="0.75" bottom="0.75" header="0.3" footer="0.3"/>
  <pageSetup paperSize="9" scale="53" fitToHeight="0"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Elija de la lista" prompt="Seleccione un origen " xr:uid="{8CA4DEE2-2C87-994C-9C38-6584753B20EC}">
          <x14:formula1>
            <xm:f>Lists!$G$1:$G$79</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50E8E-E137-FD4E-88AC-D913C6A9A7E2}">
  <sheetPr codeName="Sheet5"/>
  <dimension ref="A1:H79"/>
  <sheetViews>
    <sheetView zoomScale="70" zoomScaleNormal="70" workbookViewId="0">
      <pane ySplit="1" topLeftCell="A2" activePane="bottomLeft" state="frozen"/>
      <selection pane="bottomLeft" activeCell="J43" sqref="J43"/>
    </sheetView>
  </sheetViews>
  <sheetFormatPr defaultColWidth="10.88671875" defaultRowHeight="15.6" x14ac:dyDescent="0.3"/>
  <cols>
    <col min="1" max="1" width="26.33203125" style="3" bestFit="1" customWidth="1"/>
    <col min="2" max="2" width="7.44140625" style="4" customWidth="1"/>
    <col min="3" max="3" width="10.88671875" style="3"/>
    <col min="4" max="4" width="26.33203125" style="3" bestFit="1" customWidth="1"/>
    <col min="5" max="5" width="7.44140625" style="3" customWidth="1"/>
    <col min="6" max="6" width="10.88671875" style="3"/>
    <col min="7" max="7" width="26.33203125" style="3" bestFit="1" customWidth="1"/>
    <col min="8" max="8" width="7.44140625" style="4" customWidth="1"/>
    <col min="9" max="16384" width="10.88671875" style="3"/>
  </cols>
  <sheetData>
    <row r="1" spans="1:8" s="7" customFormat="1" ht="31.2" x14ac:dyDescent="0.3">
      <c r="A1" s="5" t="s">
        <v>115</v>
      </c>
      <c r="B1" s="6" t="s">
        <v>736</v>
      </c>
      <c r="D1" s="5" t="s">
        <v>418</v>
      </c>
      <c r="E1" s="6" t="s">
        <v>736</v>
      </c>
      <c r="G1" s="5" t="s">
        <v>737</v>
      </c>
      <c r="H1" s="6" t="s">
        <v>736</v>
      </c>
    </row>
    <row r="2" spans="1:8" s="7" customFormat="1" x14ac:dyDescent="0.3">
      <c r="A2" s="37" t="s">
        <v>902</v>
      </c>
      <c r="B2" s="38">
        <v>244</v>
      </c>
      <c r="D2" s="37" t="s">
        <v>902</v>
      </c>
      <c r="E2" s="38">
        <v>244</v>
      </c>
      <c r="G2" s="37" t="s">
        <v>902</v>
      </c>
      <c r="H2" s="38">
        <v>244</v>
      </c>
    </row>
    <row r="3" spans="1:8" x14ac:dyDescent="0.3">
      <c r="A3" s="37" t="s">
        <v>738</v>
      </c>
      <c r="B3" s="38">
        <v>61</v>
      </c>
      <c r="C3" s="36"/>
      <c r="D3" s="37" t="s">
        <v>739</v>
      </c>
      <c r="E3" s="38">
        <v>61</v>
      </c>
      <c r="F3" s="36"/>
      <c r="G3" s="37" t="s">
        <v>738</v>
      </c>
      <c r="H3" s="38">
        <v>61</v>
      </c>
    </row>
    <row r="4" spans="1:8" x14ac:dyDescent="0.3">
      <c r="A4" s="37" t="s">
        <v>740</v>
      </c>
      <c r="B4" s="38">
        <v>501</v>
      </c>
      <c r="C4" s="36"/>
      <c r="D4" s="37" t="s">
        <v>740</v>
      </c>
      <c r="E4" s="38">
        <v>501</v>
      </c>
      <c r="F4" s="36"/>
      <c r="G4" s="37" t="s">
        <v>741</v>
      </c>
      <c r="H4" s="38">
        <v>501</v>
      </c>
    </row>
    <row r="5" spans="1:8" x14ac:dyDescent="0.3">
      <c r="A5" s="37" t="s">
        <v>742</v>
      </c>
      <c r="B5" s="38">
        <v>229</v>
      </c>
      <c r="C5" s="36"/>
      <c r="D5" s="37" t="s">
        <v>743</v>
      </c>
      <c r="E5" s="38">
        <v>229</v>
      </c>
      <c r="F5" s="36"/>
      <c r="G5" s="37" t="s">
        <v>742</v>
      </c>
      <c r="H5" s="38">
        <v>229</v>
      </c>
    </row>
    <row r="6" spans="1:8" x14ac:dyDescent="0.3">
      <c r="A6" s="37" t="s">
        <v>744</v>
      </c>
      <c r="B6" s="38">
        <v>591</v>
      </c>
      <c r="C6" s="36"/>
      <c r="D6" s="37" t="s">
        <v>745</v>
      </c>
      <c r="E6" s="38">
        <v>591</v>
      </c>
      <c r="F6" s="36"/>
      <c r="G6" s="37" t="s">
        <v>744</v>
      </c>
      <c r="H6" s="38">
        <v>591</v>
      </c>
    </row>
    <row r="7" spans="1:8" x14ac:dyDescent="0.3">
      <c r="A7" s="37" t="s">
        <v>746</v>
      </c>
      <c r="B7" s="38">
        <v>55</v>
      </c>
      <c r="C7" s="36"/>
      <c r="D7" s="37" t="s">
        <v>747</v>
      </c>
      <c r="E7" s="38">
        <v>55</v>
      </c>
      <c r="F7" s="36"/>
      <c r="G7" s="37" t="s">
        <v>748</v>
      </c>
      <c r="H7" s="38">
        <v>55</v>
      </c>
    </row>
    <row r="8" spans="1:8" x14ac:dyDescent="0.3">
      <c r="A8" s="37" t="s">
        <v>749</v>
      </c>
      <c r="B8" s="38">
        <v>855</v>
      </c>
      <c r="C8" s="36"/>
      <c r="D8" s="37" t="s">
        <v>750</v>
      </c>
      <c r="E8" s="38">
        <v>855</v>
      </c>
      <c r="F8" s="36"/>
      <c r="G8" s="37" t="s">
        <v>751</v>
      </c>
      <c r="H8" s="38">
        <v>855</v>
      </c>
    </row>
    <row r="9" spans="1:8" x14ac:dyDescent="0.3">
      <c r="A9" s="37" t="s">
        <v>752</v>
      </c>
      <c r="B9" s="38">
        <v>237</v>
      </c>
      <c r="C9" s="36"/>
      <c r="D9" s="37" t="s">
        <v>753</v>
      </c>
      <c r="E9" s="38">
        <v>237</v>
      </c>
      <c r="F9" s="36"/>
      <c r="G9" s="37" t="s">
        <v>754</v>
      </c>
      <c r="H9" s="38">
        <v>237</v>
      </c>
    </row>
    <row r="10" spans="1:8" x14ac:dyDescent="0.3">
      <c r="A10" s="37" t="s">
        <v>755</v>
      </c>
      <c r="B10" s="38">
        <v>236</v>
      </c>
      <c r="C10" s="36"/>
      <c r="D10" s="37" t="s">
        <v>756</v>
      </c>
      <c r="E10" s="38">
        <v>86</v>
      </c>
      <c r="F10" s="36"/>
      <c r="G10" s="37" t="s">
        <v>757</v>
      </c>
      <c r="H10" s="38">
        <v>86</v>
      </c>
    </row>
    <row r="11" spans="1:8" x14ac:dyDescent="0.3">
      <c r="A11" s="37" t="s">
        <v>757</v>
      </c>
      <c r="B11" s="38">
        <v>86</v>
      </c>
      <c r="C11" s="36"/>
      <c r="D11" s="37" t="s">
        <v>758</v>
      </c>
      <c r="E11" s="38">
        <v>57</v>
      </c>
      <c r="F11" s="36"/>
      <c r="G11" s="37" t="s">
        <v>759</v>
      </c>
      <c r="H11" s="38">
        <v>57</v>
      </c>
    </row>
    <row r="12" spans="1:8" x14ac:dyDescent="0.3">
      <c r="A12" s="37" t="s">
        <v>759</v>
      </c>
      <c r="B12" s="38">
        <v>57</v>
      </c>
      <c r="C12" s="36"/>
      <c r="D12" s="37" t="s">
        <v>760</v>
      </c>
      <c r="E12" s="38">
        <v>242</v>
      </c>
      <c r="F12" s="36"/>
      <c r="G12" s="37" t="s">
        <v>761</v>
      </c>
      <c r="H12" s="38">
        <v>243</v>
      </c>
    </row>
    <row r="13" spans="1:8" x14ac:dyDescent="0.3">
      <c r="A13" s="37" t="s">
        <v>762</v>
      </c>
      <c r="B13" s="38">
        <v>242</v>
      </c>
      <c r="C13" s="36"/>
      <c r="D13" s="37" t="s">
        <v>763</v>
      </c>
      <c r="E13" s="38">
        <v>243</v>
      </c>
      <c r="F13" s="36"/>
      <c r="G13" s="37" t="s">
        <v>764</v>
      </c>
      <c r="H13" s="38">
        <v>242</v>
      </c>
    </row>
    <row r="14" spans="1:8" x14ac:dyDescent="0.3">
      <c r="A14" s="37" t="s">
        <v>765</v>
      </c>
      <c r="B14" s="38">
        <v>243</v>
      </c>
      <c r="C14" s="36"/>
      <c r="D14" s="37" t="s">
        <v>766</v>
      </c>
      <c r="E14" s="38">
        <v>506</v>
      </c>
      <c r="F14" s="36"/>
      <c r="G14" s="37" t="s">
        <v>766</v>
      </c>
      <c r="H14" s="38">
        <v>506</v>
      </c>
    </row>
    <row r="15" spans="1:8" x14ac:dyDescent="0.3">
      <c r="A15" s="37" t="s">
        <v>766</v>
      </c>
      <c r="B15" s="38">
        <v>506</v>
      </c>
      <c r="C15" s="36"/>
      <c r="D15" s="37" t="s">
        <v>767</v>
      </c>
      <c r="E15" s="38">
        <v>225</v>
      </c>
      <c r="F15" s="36"/>
      <c r="G15" s="37" t="s">
        <v>767</v>
      </c>
      <c r="H15" s="38">
        <v>225</v>
      </c>
    </row>
    <row r="16" spans="1:8" x14ac:dyDescent="0.3">
      <c r="A16" s="37" t="s">
        <v>767</v>
      </c>
      <c r="B16" s="38">
        <v>225</v>
      </c>
      <c r="C16" s="36"/>
      <c r="D16" s="37" t="s">
        <v>768</v>
      </c>
      <c r="E16" s="38">
        <v>53</v>
      </c>
      <c r="F16" s="36"/>
      <c r="G16" s="37" t="s">
        <v>768</v>
      </c>
      <c r="H16" s="38">
        <v>53</v>
      </c>
    </row>
    <row r="17" spans="1:8" x14ac:dyDescent="0.3">
      <c r="A17" s="37" t="s">
        <v>768</v>
      </c>
      <c r="B17" s="38">
        <v>53</v>
      </c>
      <c r="C17" s="36"/>
      <c r="D17" s="37" t="s">
        <v>769</v>
      </c>
      <c r="E17" s="38" t="s">
        <v>770</v>
      </c>
      <c r="F17" s="36"/>
      <c r="G17" s="37" t="s">
        <v>771</v>
      </c>
      <c r="H17" s="38" t="s">
        <v>770</v>
      </c>
    </row>
    <row r="18" spans="1:8" x14ac:dyDescent="0.3">
      <c r="A18" s="37" t="s">
        <v>771</v>
      </c>
      <c r="B18" s="38" t="s">
        <v>770</v>
      </c>
      <c r="C18" s="36"/>
      <c r="D18" s="37" t="s">
        <v>772</v>
      </c>
      <c r="E18" s="38">
        <v>503</v>
      </c>
      <c r="F18" s="36"/>
      <c r="G18" s="37" t="s">
        <v>773</v>
      </c>
      <c r="H18" s="38">
        <v>593</v>
      </c>
    </row>
    <row r="19" spans="1:8" x14ac:dyDescent="0.3">
      <c r="A19" s="37" t="s">
        <v>774</v>
      </c>
      <c r="B19" s="38">
        <v>1</v>
      </c>
      <c r="C19" s="36"/>
      <c r="D19" s="37" t="s">
        <v>775</v>
      </c>
      <c r="E19" s="38">
        <v>593</v>
      </c>
      <c r="F19" s="36"/>
      <c r="G19" s="37" t="s">
        <v>772</v>
      </c>
      <c r="H19" s="38">
        <v>503</v>
      </c>
    </row>
    <row r="20" spans="1:8" x14ac:dyDescent="0.3">
      <c r="A20" s="37" t="s">
        <v>773</v>
      </c>
      <c r="B20" s="38">
        <v>593</v>
      </c>
      <c r="C20" s="36"/>
      <c r="D20" s="37" t="s">
        <v>776</v>
      </c>
      <c r="E20" s="38">
        <v>679</v>
      </c>
      <c r="F20" s="36"/>
      <c r="G20" s="37" t="s">
        <v>777</v>
      </c>
      <c r="H20" s="38">
        <v>679</v>
      </c>
    </row>
    <row r="21" spans="1:8" x14ac:dyDescent="0.3">
      <c r="A21" s="37" t="s">
        <v>772</v>
      </c>
      <c r="B21" s="38">
        <v>503</v>
      </c>
      <c r="C21" s="36"/>
      <c r="D21" s="37" t="s">
        <v>778</v>
      </c>
      <c r="E21" s="38">
        <v>241</v>
      </c>
      <c r="F21" s="36"/>
      <c r="G21" s="37" t="s">
        <v>779</v>
      </c>
      <c r="H21" s="38">
        <v>63</v>
      </c>
    </row>
    <row r="22" spans="1:8" x14ac:dyDescent="0.3">
      <c r="A22" s="37" t="s">
        <v>780</v>
      </c>
      <c r="B22" s="38">
        <v>240</v>
      </c>
      <c r="C22" s="36"/>
      <c r="D22" s="37" t="s">
        <v>781</v>
      </c>
      <c r="E22" s="38">
        <v>220</v>
      </c>
      <c r="F22" s="36"/>
      <c r="G22" s="37" t="s">
        <v>782</v>
      </c>
      <c r="H22" s="38">
        <v>241</v>
      </c>
    </row>
    <row r="23" spans="1:8" x14ac:dyDescent="0.3">
      <c r="A23" s="37" t="s">
        <v>777</v>
      </c>
      <c r="B23" s="38">
        <v>679</v>
      </c>
      <c r="C23" s="36"/>
      <c r="D23" s="37" t="s">
        <v>783</v>
      </c>
      <c r="E23" s="38">
        <v>233</v>
      </c>
      <c r="F23" s="36"/>
      <c r="G23" s="37" t="s">
        <v>784</v>
      </c>
      <c r="H23" s="38">
        <v>220</v>
      </c>
    </row>
    <row r="24" spans="1:8" x14ac:dyDescent="0.3">
      <c r="A24" s="37" t="s">
        <v>785</v>
      </c>
      <c r="B24" s="38">
        <v>594</v>
      </c>
      <c r="C24" s="36"/>
      <c r="D24" s="37" t="s">
        <v>786</v>
      </c>
      <c r="E24" s="38" t="s">
        <v>787</v>
      </c>
      <c r="F24" s="36"/>
      <c r="G24" s="37" t="s">
        <v>783</v>
      </c>
      <c r="H24" s="38">
        <v>233</v>
      </c>
    </row>
    <row r="25" spans="1:8" x14ac:dyDescent="0.3">
      <c r="A25" s="37" t="s">
        <v>788</v>
      </c>
      <c r="B25" s="38">
        <v>689</v>
      </c>
      <c r="C25" s="36"/>
      <c r="D25" s="37" t="s">
        <v>789</v>
      </c>
      <c r="E25" s="38">
        <v>590</v>
      </c>
      <c r="F25" s="36"/>
      <c r="G25" s="37" t="s">
        <v>790</v>
      </c>
      <c r="H25" s="38" t="s">
        <v>787</v>
      </c>
    </row>
    <row r="26" spans="1:8" x14ac:dyDescent="0.3">
      <c r="A26" s="37" t="s">
        <v>778</v>
      </c>
      <c r="B26" s="38">
        <v>241</v>
      </c>
      <c r="C26" s="36"/>
      <c r="D26" s="37" t="s">
        <v>791</v>
      </c>
      <c r="E26" s="38">
        <v>502</v>
      </c>
      <c r="F26" s="36"/>
      <c r="G26" s="37" t="s">
        <v>792</v>
      </c>
      <c r="H26" s="38">
        <v>590</v>
      </c>
    </row>
    <row r="27" spans="1:8" x14ac:dyDescent="0.3">
      <c r="A27" s="37" t="s">
        <v>784</v>
      </c>
      <c r="B27" s="38">
        <v>220</v>
      </c>
      <c r="C27" s="36"/>
      <c r="D27" s="37" t="s">
        <v>793</v>
      </c>
      <c r="E27" s="38">
        <v>224</v>
      </c>
      <c r="F27" s="36"/>
      <c r="G27" s="37" t="s">
        <v>791</v>
      </c>
      <c r="H27" s="38">
        <v>502</v>
      </c>
    </row>
    <row r="28" spans="1:8" x14ac:dyDescent="0.3">
      <c r="A28" s="37" t="s">
        <v>783</v>
      </c>
      <c r="B28" s="38">
        <v>233</v>
      </c>
      <c r="C28" s="36"/>
      <c r="D28" s="37" t="s">
        <v>794</v>
      </c>
      <c r="E28" s="38">
        <v>240</v>
      </c>
      <c r="F28" s="36"/>
      <c r="G28" s="37" t="s">
        <v>795</v>
      </c>
      <c r="H28" s="38">
        <v>594</v>
      </c>
    </row>
    <row r="29" spans="1:8" x14ac:dyDescent="0.3">
      <c r="A29" s="37" t="s">
        <v>796</v>
      </c>
      <c r="B29" s="38" t="s">
        <v>787</v>
      </c>
      <c r="C29" s="36"/>
      <c r="D29" s="37" t="s">
        <v>797</v>
      </c>
      <c r="E29" s="38">
        <v>592</v>
      </c>
      <c r="F29" s="36"/>
      <c r="G29" s="37" t="s">
        <v>798</v>
      </c>
      <c r="H29" s="38">
        <v>224</v>
      </c>
    </row>
    <row r="30" spans="1:8" x14ac:dyDescent="0.3">
      <c r="A30" s="37" t="s">
        <v>789</v>
      </c>
      <c r="B30" s="38">
        <v>590</v>
      </c>
      <c r="C30" s="36"/>
      <c r="D30" s="37" t="s">
        <v>799</v>
      </c>
      <c r="E30" s="38">
        <v>594</v>
      </c>
      <c r="F30" s="36"/>
      <c r="G30" s="37" t="s">
        <v>800</v>
      </c>
      <c r="H30" s="38">
        <v>240</v>
      </c>
    </row>
    <row r="31" spans="1:8" x14ac:dyDescent="0.3">
      <c r="A31" s="37" t="s">
        <v>791</v>
      </c>
      <c r="B31" s="38">
        <v>502</v>
      </c>
      <c r="C31" s="36"/>
      <c r="D31" s="37" t="s">
        <v>801</v>
      </c>
      <c r="E31" s="38">
        <v>509</v>
      </c>
      <c r="F31" s="36"/>
      <c r="G31" s="37" t="s">
        <v>797</v>
      </c>
      <c r="H31" s="38">
        <v>592</v>
      </c>
    </row>
    <row r="32" spans="1:8" x14ac:dyDescent="0.3">
      <c r="A32" s="37" t="s">
        <v>798</v>
      </c>
      <c r="B32" s="38">
        <v>224</v>
      </c>
      <c r="C32" s="36"/>
      <c r="D32" s="37" t="s">
        <v>802</v>
      </c>
      <c r="E32" s="38" t="s">
        <v>803</v>
      </c>
      <c r="F32" s="36"/>
      <c r="G32" s="37" t="s">
        <v>804</v>
      </c>
      <c r="H32" s="38">
        <v>509</v>
      </c>
    </row>
    <row r="33" spans="1:8" x14ac:dyDescent="0.3">
      <c r="A33" s="37" t="s">
        <v>797</v>
      </c>
      <c r="B33" s="38">
        <v>592</v>
      </c>
      <c r="C33" s="36"/>
      <c r="D33" s="37" t="s">
        <v>805</v>
      </c>
      <c r="E33" s="38">
        <v>504</v>
      </c>
      <c r="F33" s="36"/>
      <c r="G33" s="37" t="s">
        <v>802</v>
      </c>
      <c r="H33" s="38" t="s">
        <v>803</v>
      </c>
    </row>
    <row r="34" spans="1:8" x14ac:dyDescent="0.3">
      <c r="A34" s="37" t="s">
        <v>806</v>
      </c>
      <c r="B34" s="38">
        <v>509</v>
      </c>
      <c r="C34" s="36"/>
      <c r="D34" s="37" t="s">
        <v>807</v>
      </c>
      <c r="E34" s="38">
        <v>677</v>
      </c>
      <c r="F34" s="36"/>
      <c r="G34" s="37" t="s">
        <v>805</v>
      </c>
      <c r="H34" s="38">
        <v>504</v>
      </c>
    </row>
    <row r="35" spans="1:8" x14ac:dyDescent="0.3">
      <c r="A35" s="37" t="s">
        <v>802</v>
      </c>
      <c r="B35" s="38" t="s">
        <v>803</v>
      </c>
      <c r="C35" s="36"/>
      <c r="D35" s="37" t="s">
        <v>808</v>
      </c>
      <c r="E35" s="38">
        <v>91</v>
      </c>
      <c r="F35" s="36"/>
      <c r="G35" s="37" t="s">
        <v>809</v>
      </c>
      <c r="H35" s="38">
        <v>91</v>
      </c>
    </row>
    <row r="36" spans="1:8" x14ac:dyDescent="0.3">
      <c r="A36" s="37" t="s">
        <v>805</v>
      </c>
      <c r="B36" s="38">
        <v>504</v>
      </c>
      <c r="C36" s="36"/>
      <c r="D36" s="37" t="s">
        <v>810</v>
      </c>
      <c r="E36" s="38">
        <v>62</v>
      </c>
      <c r="F36" s="36"/>
      <c r="G36" s="37" t="s">
        <v>811</v>
      </c>
      <c r="H36" s="38">
        <v>62</v>
      </c>
    </row>
    <row r="37" spans="1:8" x14ac:dyDescent="0.3">
      <c r="A37" s="37" t="s">
        <v>809</v>
      </c>
      <c r="B37" s="38">
        <v>91</v>
      </c>
      <c r="C37" s="36"/>
      <c r="D37" s="37" t="s">
        <v>812</v>
      </c>
      <c r="E37" s="38" t="s">
        <v>813</v>
      </c>
      <c r="F37" s="36"/>
      <c r="G37" s="37" t="s">
        <v>814</v>
      </c>
      <c r="H37" s="38">
        <v>677</v>
      </c>
    </row>
    <row r="38" spans="1:8" x14ac:dyDescent="0.3">
      <c r="A38" s="37" t="s">
        <v>811</v>
      </c>
      <c r="B38" s="38">
        <v>62</v>
      </c>
      <c r="C38" s="36"/>
      <c r="D38" s="37" t="s">
        <v>815</v>
      </c>
      <c r="E38" s="38">
        <v>254</v>
      </c>
      <c r="F38" s="36"/>
      <c r="G38" s="37" t="s">
        <v>816</v>
      </c>
      <c r="H38" s="38" t="s">
        <v>813</v>
      </c>
    </row>
    <row r="39" spans="1:8" x14ac:dyDescent="0.3">
      <c r="A39" s="37" t="s">
        <v>816</v>
      </c>
      <c r="B39" s="38" t="s">
        <v>813</v>
      </c>
      <c r="C39" s="36"/>
      <c r="D39" s="37" t="s">
        <v>817</v>
      </c>
      <c r="E39" s="38">
        <v>262</v>
      </c>
      <c r="F39" s="36"/>
      <c r="G39" s="37" t="s">
        <v>815</v>
      </c>
      <c r="H39" s="38">
        <v>254</v>
      </c>
    </row>
    <row r="40" spans="1:8" x14ac:dyDescent="0.3">
      <c r="A40" s="37" t="s">
        <v>815</v>
      </c>
      <c r="B40" s="38">
        <v>254</v>
      </c>
      <c r="C40" s="36"/>
      <c r="D40" s="37" t="s">
        <v>580</v>
      </c>
      <c r="E40" s="38">
        <v>856</v>
      </c>
      <c r="F40" s="36"/>
      <c r="G40" s="37" t="s">
        <v>817</v>
      </c>
      <c r="H40" s="38">
        <v>262</v>
      </c>
    </row>
    <row r="41" spans="1:8" x14ac:dyDescent="0.3">
      <c r="A41" s="37" t="s">
        <v>817</v>
      </c>
      <c r="B41" s="38">
        <v>262</v>
      </c>
      <c r="C41" s="36"/>
      <c r="D41" s="37" t="s">
        <v>818</v>
      </c>
      <c r="E41" s="38">
        <v>231</v>
      </c>
      <c r="F41" s="36"/>
      <c r="G41" s="37" t="s">
        <v>580</v>
      </c>
      <c r="H41" s="38">
        <v>856</v>
      </c>
    </row>
    <row r="42" spans="1:8" x14ac:dyDescent="0.3">
      <c r="A42" s="37" t="s">
        <v>580</v>
      </c>
      <c r="B42" s="38">
        <v>856</v>
      </c>
      <c r="C42" s="36"/>
      <c r="D42" s="37" t="s">
        <v>819</v>
      </c>
      <c r="E42" s="38">
        <v>261</v>
      </c>
      <c r="F42" s="36"/>
      <c r="G42" s="37" t="s">
        <v>820</v>
      </c>
      <c r="H42" s="38">
        <v>231</v>
      </c>
    </row>
    <row r="43" spans="1:8" x14ac:dyDescent="0.3">
      <c r="A43" s="37" t="s">
        <v>820</v>
      </c>
      <c r="B43" s="38">
        <v>231</v>
      </c>
      <c r="C43" s="36"/>
      <c r="D43" s="37" t="s">
        <v>821</v>
      </c>
      <c r="E43" s="38">
        <v>60</v>
      </c>
      <c r="F43" s="36"/>
      <c r="G43" s="37" t="s">
        <v>819</v>
      </c>
      <c r="H43" s="38">
        <v>261</v>
      </c>
    </row>
    <row r="44" spans="1:8" x14ac:dyDescent="0.3">
      <c r="A44" s="37" t="s">
        <v>819</v>
      </c>
      <c r="B44" s="38">
        <v>261</v>
      </c>
      <c r="C44" s="36"/>
      <c r="D44" s="37" t="s">
        <v>822</v>
      </c>
      <c r="E44" s="38">
        <v>596</v>
      </c>
      <c r="F44" s="36"/>
      <c r="G44" s="37" t="s">
        <v>823</v>
      </c>
      <c r="H44" s="38">
        <v>60</v>
      </c>
    </row>
    <row r="45" spans="1:8" x14ac:dyDescent="0.3">
      <c r="A45" s="37" t="s">
        <v>824</v>
      </c>
      <c r="B45" s="38">
        <v>60</v>
      </c>
      <c r="C45" s="36"/>
      <c r="D45" s="37" t="s">
        <v>825</v>
      </c>
      <c r="E45" s="38">
        <v>230</v>
      </c>
      <c r="F45" s="36"/>
      <c r="G45" s="37" t="s">
        <v>826</v>
      </c>
      <c r="H45" s="38">
        <v>596</v>
      </c>
    </row>
    <row r="46" spans="1:8" x14ac:dyDescent="0.3">
      <c r="A46" s="37" t="s">
        <v>822</v>
      </c>
      <c r="B46" s="38">
        <v>596</v>
      </c>
      <c r="C46" s="36"/>
      <c r="D46" s="37" t="s">
        <v>827</v>
      </c>
      <c r="E46" s="38">
        <v>52</v>
      </c>
      <c r="F46" s="36"/>
      <c r="G46" s="37" t="s">
        <v>828</v>
      </c>
      <c r="H46" s="38">
        <v>230</v>
      </c>
    </row>
    <row r="47" spans="1:8" x14ac:dyDescent="0.3">
      <c r="A47" s="37" t="s">
        <v>829</v>
      </c>
      <c r="B47" s="38">
        <v>230</v>
      </c>
      <c r="C47" s="36"/>
      <c r="D47" s="37" t="s">
        <v>830</v>
      </c>
      <c r="E47" s="38">
        <v>95</v>
      </c>
      <c r="F47" s="36"/>
      <c r="G47" s="37" t="s">
        <v>831</v>
      </c>
      <c r="H47" s="38">
        <v>52</v>
      </c>
    </row>
    <row r="48" spans="1:8" x14ac:dyDescent="0.3">
      <c r="A48" s="37" t="s">
        <v>832</v>
      </c>
      <c r="B48" s="38">
        <v>52</v>
      </c>
      <c r="C48" s="36"/>
      <c r="D48" s="37" t="s">
        <v>833</v>
      </c>
      <c r="E48" s="38">
        <v>505</v>
      </c>
      <c r="F48" s="36"/>
      <c r="G48" s="37" t="s">
        <v>830</v>
      </c>
      <c r="H48" s="38">
        <v>95</v>
      </c>
    </row>
    <row r="49" spans="1:8" x14ac:dyDescent="0.3">
      <c r="A49" s="37" t="s">
        <v>830</v>
      </c>
      <c r="B49" s="38">
        <v>95</v>
      </c>
      <c r="C49" s="36"/>
      <c r="D49" s="37" t="s">
        <v>834</v>
      </c>
      <c r="E49" s="38">
        <v>234</v>
      </c>
      <c r="F49" s="36"/>
      <c r="G49" s="37" t="s">
        <v>833</v>
      </c>
      <c r="H49" s="38">
        <v>505</v>
      </c>
    </row>
    <row r="50" spans="1:8" x14ac:dyDescent="0.3">
      <c r="A50" s="37" t="s">
        <v>835</v>
      </c>
      <c r="B50" s="38">
        <v>687</v>
      </c>
      <c r="C50" s="36"/>
      <c r="D50" s="37" t="s">
        <v>836</v>
      </c>
      <c r="E50" s="38">
        <v>687</v>
      </c>
      <c r="F50" s="36"/>
      <c r="G50" s="37" t="s">
        <v>837</v>
      </c>
      <c r="H50" s="38">
        <v>234</v>
      </c>
    </row>
    <row r="51" spans="1:8" x14ac:dyDescent="0.3">
      <c r="A51" s="37" t="s">
        <v>833</v>
      </c>
      <c r="B51" s="38">
        <v>505</v>
      </c>
      <c r="C51" s="36"/>
      <c r="D51" s="37" t="s">
        <v>838</v>
      </c>
      <c r="E51" s="38">
        <v>256</v>
      </c>
      <c r="F51" s="36"/>
      <c r="G51" s="37" t="s">
        <v>839</v>
      </c>
      <c r="H51" s="38">
        <v>687</v>
      </c>
    </row>
    <row r="52" spans="1:8" x14ac:dyDescent="0.3">
      <c r="A52" s="37" t="s">
        <v>837</v>
      </c>
      <c r="B52" s="38">
        <v>234</v>
      </c>
      <c r="C52" s="36"/>
      <c r="D52" s="37" t="s">
        <v>840</v>
      </c>
      <c r="E52" s="38">
        <v>507</v>
      </c>
      <c r="F52" s="36"/>
      <c r="G52" s="37" t="s">
        <v>841</v>
      </c>
      <c r="H52" s="38">
        <v>507</v>
      </c>
    </row>
    <row r="53" spans="1:8" x14ac:dyDescent="0.3">
      <c r="A53" s="37" t="s">
        <v>840</v>
      </c>
      <c r="B53" s="38">
        <v>507</v>
      </c>
      <c r="C53" s="36"/>
      <c r="D53" s="37" t="s">
        <v>842</v>
      </c>
      <c r="E53" s="38">
        <v>675</v>
      </c>
      <c r="F53" s="36"/>
      <c r="G53" s="37" t="s">
        <v>843</v>
      </c>
      <c r="H53" s="38">
        <v>675</v>
      </c>
    </row>
    <row r="54" spans="1:8" x14ac:dyDescent="0.3">
      <c r="A54" s="37" t="s">
        <v>844</v>
      </c>
      <c r="B54" s="38">
        <v>675</v>
      </c>
      <c r="C54" s="36"/>
      <c r="D54" s="37" t="s">
        <v>845</v>
      </c>
      <c r="E54" s="38">
        <v>675</v>
      </c>
      <c r="F54" s="36"/>
      <c r="G54" s="37" t="s">
        <v>846</v>
      </c>
      <c r="H54" s="38">
        <v>675</v>
      </c>
    </row>
    <row r="55" spans="1:8" x14ac:dyDescent="0.3">
      <c r="A55" s="37" t="s">
        <v>847</v>
      </c>
      <c r="B55" s="38">
        <v>675</v>
      </c>
      <c r="C55" s="36"/>
      <c r="D55" s="37" t="s">
        <v>848</v>
      </c>
      <c r="E55" s="38">
        <v>51</v>
      </c>
      <c r="F55" s="36"/>
      <c r="G55" s="37" t="s">
        <v>849</v>
      </c>
      <c r="H55" s="38">
        <v>51</v>
      </c>
    </row>
    <row r="56" spans="1:8" x14ac:dyDescent="0.3">
      <c r="A56" s="37" t="s">
        <v>850</v>
      </c>
      <c r="B56" s="38">
        <v>51</v>
      </c>
      <c r="C56" s="36"/>
      <c r="D56" s="37" t="s">
        <v>851</v>
      </c>
      <c r="E56" s="38">
        <v>63</v>
      </c>
      <c r="F56" s="36"/>
      <c r="G56" s="37" t="s">
        <v>852</v>
      </c>
      <c r="H56" s="38">
        <v>689</v>
      </c>
    </row>
    <row r="57" spans="1:8" x14ac:dyDescent="0.3">
      <c r="A57" s="37" t="s">
        <v>851</v>
      </c>
      <c r="B57" s="38">
        <v>63</v>
      </c>
      <c r="C57" s="36"/>
      <c r="D57" s="37" t="s">
        <v>853</v>
      </c>
      <c r="E57" s="38">
        <v>689</v>
      </c>
      <c r="F57" s="36"/>
      <c r="G57" s="37" t="s">
        <v>854</v>
      </c>
      <c r="H57" s="38">
        <v>1</v>
      </c>
    </row>
    <row r="58" spans="1:8" x14ac:dyDescent="0.3">
      <c r="A58" s="37" t="s">
        <v>854</v>
      </c>
      <c r="B58" s="38">
        <v>1</v>
      </c>
      <c r="C58" s="36"/>
      <c r="D58" s="37" t="s">
        <v>855</v>
      </c>
      <c r="E58" s="38">
        <v>1</v>
      </c>
      <c r="F58" s="36"/>
      <c r="G58" s="37" t="s">
        <v>856</v>
      </c>
      <c r="H58" s="38">
        <v>236</v>
      </c>
    </row>
    <row r="59" spans="1:8" x14ac:dyDescent="0.3">
      <c r="A59" s="37" t="s">
        <v>857</v>
      </c>
      <c r="B59" s="38">
        <v>250</v>
      </c>
      <c r="C59" s="36"/>
      <c r="D59" s="37" t="s">
        <v>858</v>
      </c>
      <c r="E59" s="38">
        <v>236</v>
      </c>
      <c r="F59" s="36"/>
      <c r="G59" s="37" t="s">
        <v>859</v>
      </c>
      <c r="H59" s="38">
        <v>1</v>
      </c>
    </row>
    <row r="60" spans="1:8" x14ac:dyDescent="0.3">
      <c r="A60" s="37" t="s">
        <v>860</v>
      </c>
      <c r="B60" s="38" t="s">
        <v>861</v>
      </c>
      <c r="C60" s="36"/>
      <c r="D60" s="37" t="s">
        <v>862</v>
      </c>
      <c r="E60" s="38">
        <v>1</v>
      </c>
      <c r="F60" s="36"/>
      <c r="G60" s="37" t="s">
        <v>857</v>
      </c>
      <c r="H60" s="38">
        <v>250</v>
      </c>
    </row>
    <row r="61" spans="1:8" x14ac:dyDescent="0.3">
      <c r="A61" s="37" t="s">
        <v>863</v>
      </c>
      <c r="B61" s="38" t="s">
        <v>864</v>
      </c>
      <c r="C61" s="36"/>
      <c r="D61" s="37" t="s">
        <v>857</v>
      </c>
      <c r="E61" s="38">
        <v>250</v>
      </c>
      <c r="F61" s="36"/>
      <c r="G61" s="37" t="s">
        <v>865</v>
      </c>
      <c r="H61" s="38" t="s">
        <v>861</v>
      </c>
    </row>
    <row r="62" spans="1:8" x14ac:dyDescent="0.3">
      <c r="A62" s="37" t="s">
        <v>866</v>
      </c>
      <c r="B62" s="38" t="s">
        <v>867</v>
      </c>
      <c r="C62" s="36"/>
      <c r="D62" s="37" t="s">
        <v>868</v>
      </c>
      <c r="E62" s="38" t="s">
        <v>864</v>
      </c>
      <c r="F62" s="36"/>
      <c r="G62" s="37" t="s">
        <v>869</v>
      </c>
      <c r="H62" s="38">
        <v>685</v>
      </c>
    </row>
    <row r="63" spans="1:8" x14ac:dyDescent="0.3">
      <c r="A63" s="37" t="s">
        <v>869</v>
      </c>
      <c r="B63" s="38">
        <v>685</v>
      </c>
      <c r="C63" s="36"/>
      <c r="D63" s="37" t="s">
        <v>870</v>
      </c>
      <c r="E63" s="38" t="s">
        <v>861</v>
      </c>
      <c r="F63" s="36"/>
      <c r="G63" s="37" t="s">
        <v>871</v>
      </c>
      <c r="H63" s="38" t="s">
        <v>867</v>
      </c>
    </row>
    <row r="64" spans="1:8" x14ac:dyDescent="0.3">
      <c r="A64" s="37" t="s">
        <v>872</v>
      </c>
      <c r="B64" s="38">
        <v>239</v>
      </c>
      <c r="C64" s="36"/>
      <c r="D64" s="37" t="s">
        <v>873</v>
      </c>
      <c r="E64" s="38" t="s">
        <v>867</v>
      </c>
      <c r="F64" s="36"/>
      <c r="G64" s="37" t="s">
        <v>874</v>
      </c>
      <c r="H64" s="38" t="s">
        <v>864</v>
      </c>
    </row>
    <row r="65" spans="1:8" x14ac:dyDescent="0.3">
      <c r="A65" s="37" t="s">
        <v>875</v>
      </c>
      <c r="B65" s="38">
        <v>232</v>
      </c>
      <c r="C65" s="36"/>
      <c r="D65" s="37" t="s">
        <v>869</v>
      </c>
      <c r="E65" s="38">
        <v>685</v>
      </c>
      <c r="F65" s="36"/>
      <c r="G65" s="37" t="s">
        <v>876</v>
      </c>
      <c r="H65" s="38">
        <v>239</v>
      </c>
    </row>
    <row r="66" spans="1:8" x14ac:dyDescent="0.3">
      <c r="A66" s="37" t="s">
        <v>877</v>
      </c>
      <c r="B66" s="38">
        <v>677</v>
      </c>
      <c r="C66" s="36"/>
      <c r="D66" s="37" t="s">
        <v>878</v>
      </c>
      <c r="E66" s="38">
        <v>239</v>
      </c>
      <c r="F66" s="36"/>
      <c r="G66" s="37" t="s">
        <v>879</v>
      </c>
      <c r="H66" s="38">
        <v>232</v>
      </c>
    </row>
    <row r="67" spans="1:8" x14ac:dyDescent="0.3">
      <c r="A67" s="37" t="s">
        <v>880</v>
      </c>
      <c r="B67" s="38">
        <v>94</v>
      </c>
      <c r="C67" s="36"/>
      <c r="D67" s="37" t="s">
        <v>875</v>
      </c>
      <c r="E67" s="38">
        <v>232</v>
      </c>
      <c r="F67" s="36"/>
      <c r="G67" s="37" t="s">
        <v>880</v>
      </c>
      <c r="H67" s="38">
        <v>94</v>
      </c>
    </row>
    <row r="68" spans="1:8" x14ac:dyDescent="0.3">
      <c r="A68" s="37" t="s">
        <v>881</v>
      </c>
      <c r="B68" s="38">
        <v>597</v>
      </c>
      <c r="C68" s="36"/>
      <c r="D68" s="37" t="s">
        <v>880</v>
      </c>
      <c r="E68" s="38">
        <v>94</v>
      </c>
      <c r="F68" s="36"/>
      <c r="G68" s="37" t="s">
        <v>881</v>
      </c>
      <c r="H68" s="38">
        <v>597</v>
      </c>
    </row>
    <row r="69" spans="1:8" x14ac:dyDescent="0.3">
      <c r="A69" s="37" t="s">
        <v>882</v>
      </c>
      <c r="B69" s="38">
        <v>886</v>
      </c>
      <c r="C69" s="36"/>
      <c r="D69" s="37" t="s">
        <v>881</v>
      </c>
      <c r="E69" s="38">
        <v>597</v>
      </c>
      <c r="F69" s="36"/>
      <c r="G69" s="37" t="s">
        <v>883</v>
      </c>
      <c r="H69" s="38">
        <v>66</v>
      </c>
    </row>
    <row r="70" spans="1:8" x14ac:dyDescent="0.3">
      <c r="A70" s="37" t="s">
        <v>884</v>
      </c>
      <c r="B70" s="38">
        <v>255</v>
      </c>
      <c r="C70" s="36"/>
      <c r="D70" s="37" t="s">
        <v>882</v>
      </c>
      <c r="E70" s="38">
        <v>886</v>
      </c>
      <c r="F70" s="36"/>
      <c r="G70" s="37" t="s">
        <v>885</v>
      </c>
      <c r="H70" s="38">
        <v>886</v>
      </c>
    </row>
    <row r="71" spans="1:8" x14ac:dyDescent="0.3">
      <c r="A71" s="37" t="s">
        <v>886</v>
      </c>
      <c r="B71" s="38">
        <v>66</v>
      </c>
      <c r="C71" s="36"/>
      <c r="D71" s="37" t="s">
        <v>887</v>
      </c>
      <c r="E71" s="38">
        <v>255</v>
      </c>
      <c r="F71" s="36"/>
      <c r="G71" s="37" t="s">
        <v>888</v>
      </c>
      <c r="H71" s="38">
        <v>255</v>
      </c>
    </row>
    <row r="72" spans="1:8" x14ac:dyDescent="0.3">
      <c r="A72" s="37" t="s">
        <v>889</v>
      </c>
      <c r="B72" s="38">
        <v>670</v>
      </c>
      <c r="C72" s="36"/>
      <c r="D72" s="37" t="s">
        <v>890</v>
      </c>
      <c r="E72" s="38">
        <v>66</v>
      </c>
      <c r="F72" s="36"/>
      <c r="G72" s="37" t="s">
        <v>889</v>
      </c>
      <c r="H72" s="38">
        <v>670</v>
      </c>
    </row>
    <row r="73" spans="1:8" x14ac:dyDescent="0.3">
      <c r="A73" s="37" t="s">
        <v>891</v>
      </c>
      <c r="B73" s="38">
        <v>228</v>
      </c>
      <c r="C73" s="36"/>
      <c r="D73" s="37" t="s">
        <v>889</v>
      </c>
      <c r="E73" s="38">
        <v>670</v>
      </c>
      <c r="F73" s="36"/>
      <c r="G73" s="37" t="s">
        <v>891</v>
      </c>
      <c r="H73" s="38">
        <v>228</v>
      </c>
    </row>
    <row r="74" spans="1:8" x14ac:dyDescent="0.3">
      <c r="A74" s="37" t="s">
        <v>892</v>
      </c>
      <c r="B74" s="38" t="s">
        <v>893</v>
      </c>
      <c r="C74" s="36"/>
      <c r="D74" s="37" t="s">
        <v>891</v>
      </c>
      <c r="E74" s="38">
        <v>228</v>
      </c>
      <c r="F74" s="36"/>
      <c r="G74" s="37" t="s">
        <v>894</v>
      </c>
      <c r="H74" s="38" t="s">
        <v>893</v>
      </c>
    </row>
    <row r="75" spans="1:8" x14ac:dyDescent="0.3">
      <c r="A75" s="37" t="s">
        <v>895</v>
      </c>
      <c r="B75" s="38">
        <v>256</v>
      </c>
      <c r="C75" s="36"/>
      <c r="D75" s="37" t="s">
        <v>896</v>
      </c>
      <c r="E75" s="38" t="s">
        <v>893</v>
      </c>
      <c r="F75" s="36"/>
      <c r="G75" s="37" t="s">
        <v>895</v>
      </c>
      <c r="H75" s="38">
        <v>256</v>
      </c>
    </row>
    <row r="76" spans="1:8" x14ac:dyDescent="0.3">
      <c r="A76" s="37" t="s">
        <v>897</v>
      </c>
      <c r="B76" s="38">
        <v>678</v>
      </c>
      <c r="C76" s="36"/>
      <c r="D76" s="37" t="s">
        <v>897</v>
      </c>
      <c r="E76" s="38">
        <v>678</v>
      </c>
      <c r="F76" s="36"/>
      <c r="G76" s="37" t="s">
        <v>897</v>
      </c>
      <c r="H76" s="38">
        <v>678</v>
      </c>
    </row>
    <row r="77" spans="1:8" x14ac:dyDescent="0.3">
      <c r="A77" s="37" t="s">
        <v>898</v>
      </c>
      <c r="B77" s="38">
        <v>58</v>
      </c>
      <c r="C77" s="36"/>
      <c r="D77" s="37" t="s">
        <v>898</v>
      </c>
      <c r="E77" s="38">
        <v>58</v>
      </c>
      <c r="F77" s="36"/>
      <c r="G77" s="37" t="s">
        <v>898</v>
      </c>
      <c r="H77" s="38">
        <v>58</v>
      </c>
    </row>
    <row r="78" spans="1:8" x14ac:dyDescent="0.3">
      <c r="A78" s="37" t="s">
        <v>899</v>
      </c>
      <c r="B78" s="38">
        <v>84</v>
      </c>
      <c r="C78" s="36"/>
      <c r="D78" s="37" t="s">
        <v>899</v>
      </c>
      <c r="E78" s="38">
        <v>84</v>
      </c>
      <c r="F78" s="36"/>
      <c r="G78" s="37" t="s">
        <v>899</v>
      </c>
      <c r="H78" s="38">
        <v>84</v>
      </c>
    </row>
    <row r="79" spans="1:8" x14ac:dyDescent="0.3">
      <c r="A79" s="37" t="s">
        <v>900</v>
      </c>
      <c r="B79" s="38">
        <v>260</v>
      </c>
      <c r="C79" s="36"/>
      <c r="D79" s="37" t="s">
        <v>901</v>
      </c>
      <c r="E79" s="38">
        <v>260</v>
      </c>
      <c r="F79" s="36"/>
      <c r="G79" s="37" t="s">
        <v>900</v>
      </c>
      <c r="H79" s="38">
        <v>260</v>
      </c>
    </row>
  </sheetData>
  <sortState xmlns:xlrd2="http://schemas.microsoft.com/office/spreadsheetml/2017/richdata2" ref="A3:B79">
    <sortCondition ref="A3:A79"/>
  </sortState>
  <phoneticPr fontId="7"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21a22c-8a91-4f55-b264-cdc07540f92b" xsi:nil="true"/>
    <lcf76f155ced4ddcb4097134ff3c332f xmlns="d9e6bd2b-21aa-4c8e-957d-1eed30ebd36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D9CC55755AA8459114E173710725D5" ma:contentTypeVersion="15" ma:contentTypeDescription="Create a new document." ma:contentTypeScope="" ma:versionID="96368c8fd0ae84f6025f45a8d5e176cd">
  <xsd:schema xmlns:xsd="http://www.w3.org/2001/XMLSchema" xmlns:xs="http://www.w3.org/2001/XMLSchema" xmlns:p="http://schemas.microsoft.com/office/2006/metadata/properties" xmlns:ns2="d9e6bd2b-21aa-4c8e-957d-1eed30ebd363" xmlns:ns3="0f21a22c-8a91-4f55-b264-cdc07540f92b" targetNamespace="http://schemas.microsoft.com/office/2006/metadata/properties" ma:root="true" ma:fieldsID="bf21be03d925b8740a1af73931d0a1de" ns2:_="" ns3:_="">
    <xsd:import namespace="d9e6bd2b-21aa-4c8e-957d-1eed30ebd363"/>
    <xsd:import namespace="0f21a22c-8a91-4f55-b264-cdc07540f9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6bd2b-21aa-4c8e-957d-1eed30ebd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616629-9183-4d38-9e3a-f9db27d53a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21a22c-8a91-4f55-b264-cdc07540f9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564f9b9-15c8-495e-83ad-09ef036a671b}" ma:internalName="TaxCatchAll" ma:showField="CatchAllData" ma:web="0f21a22c-8a91-4f55-b264-cdc07540f9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BFF98C-8F6E-4F21-B9A3-D39C57518CC0}">
  <ds:schemaRefs>
    <ds:schemaRef ds:uri="http://schemas.microsoft.com/office/2006/metadata/properties"/>
    <ds:schemaRef ds:uri="http://schemas.microsoft.com/office/infopath/2007/PartnerControls"/>
    <ds:schemaRef ds:uri="0f21a22c-8a91-4f55-b264-cdc07540f92b"/>
    <ds:schemaRef ds:uri="d9e6bd2b-21aa-4c8e-957d-1eed30ebd363"/>
  </ds:schemaRefs>
</ds:datastoreItem>
</file>

<file path=customXml/itemProps2.xml><?xml version="1.0" encoding="utf-8"?>
<ds:datastoreItem xmlns:ds="http://schemas.openxmlformats.org/officeDocument/2006/customXml" ds:itemID="{583A4BE8-D81D-408C-8701-3BB6683376B0}">
  <ds:schemaRefs>
    <ds:schemaRef ds:uri="http://schemas.microsoft.com/sharepoint/v3/contenttype/forms"/>
  </ds:schemaRefs>
</ds:datastoreItem>
</file>

<file path=customXml/itemProps3.xml><?xml version="1.0" encoding="utf-8"?>
<ds:datastoreItem xmlns:ds="http://schemas.openxmlformats.org/officeDocument/2006/customXml" ds:itemID="{EAE603B6-6222-4971-8B8F-24A7F5EEF3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6bd2b-21aa-4c8e-957d-1eed30ebd363"/>
    <ds:schemaRef ds:uri="0f21a22c-8a91-4f55-b264-cdc07540f9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General Info - disclaimer</vt:lpstr>
      <vt:lpstr>ENGLISH-2023</vt:lpstr>
      <vt:lpstr>FRANCAIS-2023</vt:lpstr>
      <vt:lpstr>ESPANOL-2023</vt:lpstr>
      <vt:lpstr>Lists</vt:lpstr>
      <vt:lpstr>'General Info - disclaimer'!_Annex_D._Check</vt:lpstr>
      <vt:lpstr>'General Info - disclaimer'!_Toc110438280</vt:lpstr>
      <vt:lpstr>'General Info - disclaimer'!_Toc110438323</vt:lpstr>
      <vt:lpstr>'General Info - disclaimer'!_Toc110438365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Cocoa of Excellence</dc:creator>
  <cp:keywords/>
  <dc:description/>
  <cp:lastModifiedBy>Meter, Andrew (Alliance Bioversity-CIAT)</cp:lastModifiedBy>
  <cp:revision/>
  <dcterms:created xsi:type="dcterms:W3CDTF">2018-07-11T11:15:02Z</dcterms:created>
  <dcterms:modified xsi:type="dcterms:W3CDTF">2026-05-22T11:04:59Z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0x010100C9D9CC55755AA8459114E173710725D5</vt:lpwstr>
  </property>
  <property fmtid="{D5CDD505-2E9C-101B-9397-08002B2CF9AE}" pid="3" name="MediaServiceImageTags">
    <vt:lpwstr/>
  </property>
  <property fmtid="{D5CDD505-2E9C-101B-9397-08002B2CF9AE}" pid="4" name="Order">
    <vt:r8>18185800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